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7650" activeTab="0"/>
  </bookViews>
  <sheets>
    <sheet name="Hodnocení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<sst xmlns="http://schemas.openxmlformats.org/spreadsheetml/2006/main" count="74" uniqueCount="30">
  <si>
    <t>ASMG Sp. z o.o.</t>
  </si>
  <si>
    <t>Lotair CZ s.r.o.</t>
  </si>
  <si>
    <t>Kurz ČNB ke dni 13.8.2019</t>
  </si>
  <si>
    <t>Termín dodania</t>
  </si>
  <si>
    <t>NEJLEPŠÍ NABÍDKA</t>
  </si>
  <si>
    <t>CENA</t>
  </si>
  <si>
    <t>TERMÍN</t>
  </si>
  <si>
    <t>Měna</t>
  </si>
  <si>
    <t>USD</t>
  </si>
  <si>
    <t>CZK</t>
  </si>
  <si>
    <t>EUR</t>
  </si>
  <si>
    <t>B_CENA</t>
  </si>
  <si>
    <t>B_TERM</t>
  </si>
  <si>
    <t>B_CELKEM</t>
  </si>
  <si>
    <t>Body</t>
  </si>
  <si>
    <t>Dodavatel</t>
  </si>
  <si>
    <t>maximum</t>
  </si>
  <si>
    <t>LOPATKA RT 1.ST.</t>
  </si>
  <si>
    <t>LOPATKA RT 2.ST.</t>
  </si>
  <si>
    <t>7841.9001-02/0780419001-02</t>
  </si>
  <si>
    <t>7841.9002-02/0780419002-02</t>
  </si>
  <si>
    <t>Ks.</t>
  </si>
  <si>
    <t>Cena/Ks</t>
  </si>
  <si>
    <t>INOXIS</t>
  </si>
  <si>
    <t>VORRENS</t>
  </si>
  <si>
    <t>DOZON</t>
  </si>
  <si>
    <t>Výkresové číslo</t>
  </si>
  <si>
    <t>Cena celkem:</t>
  </si>
  <si>
    <t>LOTAIR</t>
  </si>
  <si>
    <t>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</si>
</sst>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_-* #,##0.00\ [$€-1]_-;\-* #,##0.00\ [$€-1]_-;_-* &quot;-&quot;??\ [$€-1]_-;_-@_-"/>
    <numFmt numFmtId="166" formatCode="_-[$$-409]* #,##0.00_ ;_-[$$-409]* \-#,##0.00\ ;_-[$$-409]* &quot;-&quot;??_ ;_-@_ "/>
    <numFmt numFmtId="167" formatCode="_-* #,##0\ _K_č_-;\-* #,##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4" fillId="0" borderId="1" xfId="20" applyFont="1" applyBorder="1" applyAlignment="1">
      <alignment horizontal="center" vertical="center" wrapText="1"/>
    </xf>
    <xf numFmtId="167" fontId="0" fillId="3" borderId="1" xfId="23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0" fontId="5" fillId="4" borderId="1" xfId="22" applyFont="1" applyFill="1" applyBorder="1" applyAlignment="1">
      <alignment horizontal="center"/>
      <protection/>
    </xf>
    <xf numFmtId="0" fontId="0" fillId="3" borderId="1" xfId="22" applyFill="1" applyBorder="1" applyAlignment="1">
      <alignment horizontal="center"/>
      <protection/>
    </xf>
    <xf numFmtId="0" fontId="0" fillId="0" borderId="1" xfId="22" applyBorder="1" applyAlignment="1">
      <alignment horizontal="center"/>
      <protection/>
    </xf>
    <xf numFmtId="0" fontId="0" fillId="4" borderId="1" xfId="22" applyFill="1" applyBorder="1" applyAlignment="1">
      <alignment horizontal="center"/>
      <protection/>
    </xf>
    <xf numFmtId="164" fontId="0" fillId="0" borderId="1" xfId="0" applyNumberFormat="1" applyBorder="1" applyAlignment="1">
      <alignment horizontal="center"/>
    </xf>
    <xf numFmtId="167" fontId="0" fillId="0" borderId="1" xfId="23" applyNumberFormat="1" applyFont="1" applyBorder="1" applyAlignment="1">
      <alignment horizontal="center"/>
    </xf>
    <xf numFmtId="167" fontId="0" fillId="4" borderId="1" xfId="23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7" fontId="0" fillId="7" borderId="1" xfId="23" applyNumberFormat="1" applyFont="1" applyFill="1" applyBorder="1" applyAlignment="1">
      <alignment horizontal="center"/>
    </xf>
    <xf numFmtId="164" fontId="0" fillId="3" borderId="1" xfId="23" applyNumberFormat="1" applyFont="1" applyFill="1" applyBorder="1" applyAlignment="1">
      <alignment horizontal="center" vertical="center"/>
    </xf>
    <xf numFmtId="165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46" fontId="0" fillId="4" borderId="1" xfId="22" applyNumberFormat="1" applyFont="1" applyFill="1" applyBorder="1" applyAlignment="1">
      <alignment horizontal="center"/>
      <protection/>
    </xf>
    <xf numFmtId="164" fontId="6" fillId="2" borderId="1" xfId="24" applyNumberFormat="1" applyBorder="1" applyAlignment="1">
      <alignment horizontal="center"/>
    </xf>
    <xf numFmtId="0" fontId="0" fillId="6" borderId="1" xfId="0" applyFill="1" applyBorder="1"/>
    <xf numFmtId="0" fontId="3" fillId="8" borderId="1" xfId="0" applyFont="1" applyFill="1" applyBorder="1" applyAlignment="1">
      <alignment horizontal="center"/>
    </xf>
    <xf numFmtId="164" fontId="3" fillId="8" borderId="1" xfId="0" applyNumberFormat="1" applyFont="1" applyFill="1" applyBorder="1"/>
    <xf numFmtId="44" fontId="5" fillId="9" borderId="1" xfId="21" applyFont="1" applyFill="1" applyBorder="1" applyAlignment="1">
      <alignment horizontal="center"/>
    </xf>
    <xf numFmtId="0" fontId="5" fillId="3" borderId="1" xfId="22" applyFont="1" applyFill="1" applyBorder="1" applyAlignment="1">
      <alignment horizontal="center"/>
      <protection/>
    </xf>
    <xf numFmtId="0" fontId="5" fillId="9" borderId="1" xfId="22" applyFont="1" applyFill="1" applyBorder="1" applyAlignment="1">
      <alignment horizontal="center"/>
      <protection/>
    </xf>
    <xf numFmtId="167" fontId="0" fillId="6" borderId="1" xfId="23" applyNumberFormat="1" applyFont="1" applyFill="1" applyBorder="1" applyAlignment="1">
      <alignment horizontal="center"/>
    </xf>
    <xf numFmtId="0" fontId="0" fillId="6" borderId="0" xfId="0" applyFill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a" xfId="21"/>
    <cellStyle name="Normální 2" xfId="22"/>
    <cellStyle name="Čárka 2" xfId="23"/>
    <cellStyle name="Správně" xfId="24"/>
  </cellStyles>
  <dxfs count="5">
    <dxf>
      <fill>
        <patternFill>
          <bgColor rgb="FF00B050"/>
        </patternFill>
      </fill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"/>
  <sheetViews>
    <sheetView tabSelected="1" workbookViewId="0" topLeftCell="A1">
      <selection activeCell="F8" sqref="F8"/>
    </sheetView>
  </sheetViews>
  <sheetFormatPr defaultColWidth="9.140625" defaultRowHeight="15"/>
  <cols>
    <col min="1" max="1" width="23.8515625" style="0" bestFit="1" customWidth="1"/>
    <col min="2" max="2" width="26.421875" style="0" bestFit="1" customWidth="1"/>
    <col min="3" max="3" width="4.00390625" style="0" bestFit="1" customWidth="1"/>
    <col min="4" max="4" width="8.7109375" style="0" bestFit="1" customWidth="1"/>
    <col min="5" max="5" width="6.00390625" style="0" bestFit="1" customWidth="1"/>
    <col min="6" max="6" width="12.8515625" style="0" bestFit="1" customWidth="1"/>
    <col min="7" max="7" width="15.57421875" style="0" bestFit="1" customWidth="1"/>
    <col min="8" max="8" width="9.421875" style="0" bestFit="1" customWidth="1"/>
    <col min="9" max="9" width="6.00390625" style="0" bestFit="1" customWidth="1"/>
    <col min="10" max="10" width="11.8515625" style="0" bestFit="1" customWidth="1"/>
    <col min="11" max="11" width="15.57421875" style="0" bestFit="1" customWidth="1"/>
    <col min="12" max="12" width="9.421875" style="0" bestFit="1" customWidth="1"/>
    <col min="13" max="13" width="6.00390625" style="0" bestFit="1" customWidth="1"/>
    <col min="14" max="14" width="12.8515625" style="0" bestFit="1" customWidth="1"/>
    <col min="15" max="15" width="15.57421875" style="0" bestFit="1" customWidth="1"/>
    <col min="16" max="16" width="9.421875" style="0" bestFit="1" customWidth="1"/>
    <col min="17" max="17" width="6.00390625" style="0" bestFit="1" customWidth="1"/>
    <col min="18" max="18" width="11.8515625" style="0" bestFit="1" customWidth="1"/>
    <col min="19" max="19" width="15.57421875" style="0" bestFit="1" customWidth="1"/>
    <col min="20" max="20" width="8.7109375" style="0" bestFit="1" customWidth="1"/>
    <col min="21" max="21" width="6.00390625" style="0" bestFit="1" customWidth="1"/>
    <col min="22" max="22" width="12.8515625" style="0" bestFit="1" customWidth="1"/>
    <col min="23" max="23" width="15.57421875" style="0" bestFit="1" customWidth="1"/>
    <col min="24" max="24" width="11.8515625" style="0" bestFit="1" customWidth="1"/>
    <col min="25" max="25" width="7.8515625" style="0" bestFit="1" customWidth="1"/>
    <col min="26" max="26" width="12.28125" style="0" bestFit="1" customWidth="1"/>
    <col min="27" max="27" width="8.00390625" style="0" bestFit="1" customWidth="1"/>
    <col min="28" max="28" width="10.00390625" style="0" bestFit="1" customWidth="1"/>
    <col min="29" max="30" width="8.00390625" style="0" bestFit="1" customWidth="1"/>
    <col min="31" max="31" width="10.00390625" style="0" bestFit="1" customWidth="1"/>
    <col min="32" max="33" width="8.00390625" style="0" bestFit="1" customWidth="1"/>
    <col min="34" max="34" width="10.00390625" style="0" bestFit="1" customWidth="1"/>
    <col min="35" max="36" width="8.00390625" style="0" bestFit="1" customWidth="1"/>
    <col min="37" max="37" width="10.00390625" style="0" bestFit="1" customWidth="1"/>
    <col min="38" max="39" width="8.00390625" style="0" bestFit="1" customWidth="1"/>
    <col min="40" max="40" width="10.00390625" style="0" bestFit="1" customWidth="1"/>
    <col min="41" max="41" width="9.8515625" style="0" bestFit="1" customWidth="1"/>
    <col min="42" max="42" width="12.28125" style="0" bestFit="1" customWidth="1"/>
    <col min="43" max="43" width="11.8515625" style="0" bestFit="1" customWidth="1"/>
    <col min="44" max="44" width="15.421875" style="0" bestFit="1" customWidth="1"/>
  </cols>
  <sheetData>
    <row r="1" spans="1:2" ht="15">
      <c r="A1" s="2" t="s">
        <v>2</v>
      </c>
      <c r="B1" s="2"/>
    </row>
    <row r="2" spans="1:2" ht="15">
      <c r="A2" s="4">
        <v>23.074</v>
      </c>
      <c r="B2" s="2" t="s">
        <v>8</v>
      </c>
    </row>
    <row r="3" spans="1:2" ht="15">
      <c r="A3" s="4">
        <v>25.83</v>
      </c>
      <c r="B3" s="2" t="s">
        <v>10</v>
      </c>
    </row>
    <row r="5" spans="1:44" ht="15">
      <c r="A5" s="17"/>
      <c r="B5" s="17"/>
      <c r="C5" s="17"/>
      <c r="D5" s="30" t="s">
        <v>0</v>
      </c>
      <c r="E5" s="30"/>
      <c r="F5" s="30"/>
      <c r="G5" s="30"/>
      <c r="H5" s="30" t="s">
        <v>1</v>
      </c>
      <c r="I5" s="30"/>
      <c r="J5" s="30"/>
      <c r="K5" s="30"/>
      <c r="L5" s="30" t="s">
        <v>23</v>
      </c>
      <c r="M5" s="30"/>
      <c r="N5" s="30"/>
      <c r="O5" s="30"/>
      <c r="P5" s="30" t="s">
        <v>24</v>
      </c>
      <c r="Q5" s="30"/>
      <c r="R5" s="30"/>
      <c r="S5" s="30"/>
      <c r="T5" s="30" t="s">
        <v>25</v>
      </c>
      <c r="U5" s="30"/>
      <c r="V5" s="30"/>
      <c r="W5" s="30"/>
      <c r="X5" s="31" t="s">
        <v>4</v>
      </c>
      <c r="Y5" s="31"/>
      <c r="Z5" s="32" t="s">
        <v>0</v>
      </c>
      <c r="AA5" s="32"/>
      <c r="AB5" s="32"/>
      <c r="AC5" s="32" t="s">
        <v>1</v>
      </c>
      <c r="AD5" s="32"/>
      <c r="AE5" s="32"/>
      <c r="AF5" s="32" t="s">
        <v>24</v>
      </c>
      <c r="AG5" s="32"/>
      <c r="AH5" s="32"/>
      <c r="AI5" s="32" t="s">
        <v>23</v>
      </c>
      <c r="AJ5" s="32"/>
      <c r="AK5" s="32"/>
      <c r="AL5" s="32" t="s">
        <v>25</v>
      </c>
      <c r="AM5" s="32"/>
      <c r="AN5" s="32"/>
      <c r="AO5" s="10" t="s">
        <v>14</v>
      </c>
      <c r="AP5" s="10" t="s">
        <v>15</v>
      </c>
      <c r="AQ5" s="19"/>
      <c r="AR5" s="27"/>
    </row>
    <row r="6" spans="1:44" ht="18.75" customHeight="1">
      <c r="A6" s="17"/>
      <c r="B6" s="23" t="s">
        <v>26</v>
      </c>
      <c r="C6" s="23" t="s">
        <v>21</v>
      </c>
      <c r="D6" s="1" t="s">
        <v>22</v>
      </c>
      <c r="E6" s="1" t="s">
        <v>7</v>
      </c>
      <c r="F6" s="1" t="s">
        <v>9</v>
      </c>
      <c r="G6" s="7" t="s">
        <v>3</v>
      </c>
      <c r="H6" s="1" t="s">
        <v>22</v>
      </c>
      <c r="I6" s="1" t="s">
        <v>7</v>
      </c>
      <c r="J6" s="1" t="s">
        <v>9</v>
      </c>
      <c r="K6" s="7" t="s">
        <v>3</v>
      </c>
      <c r="L6" s="1" t="s">
        <v>22</v>
      </c>
      <c r="M6" s="1" t="s">
        <v>7</v>
      </c>
      <c r="N6" s="1" t="s">
        <v>9</v>
      </c>
      <c r="O6" s="7" t="s">
        <v>3</v>
      </c>
      <c r="P6" s="1" t="s">
        <v>22</v>
      </c>
      <c r="Q6" s="1" t="s">
        <v>7</v>
      </c>
      <c r="R6" s="1" t="s">
        <v>9</v>
      </c>
      <c r="S6" s="7" t="s">
        <v>3</v>
      </c>
      <c r="T6" s="1" t="s">
        <v>22</v>
      </c>
      <c r="U6" s="1" t="s">
        <v>7</v>
      </c>
      <c r="V6" s="1" t="s">
        <v>9</v>
      </c>
      <c r="W6" s="7" t="s">
        <v>3</v>
      </c>
      <c r="X6" s="11" t="s">
        <v>5</v>
      </c>
      <c r="Y6" s="11" t="s">
        <v>6</v>
      </c>
      <c r="Z6" s="12" t="s">
        <v>11</v>
      </c>
      <c r="AA6" s="12" t="s">
        <v>12</v>
      </c>
      <c r="AB6" s="12" t="s">
        <v>13</v>
      </c>
      <c r="AC6" s="12" t="s">
        <v>11</v>
      </c>
      <c r="AD6" s="12" t="s">
        <v>12</v>
      </c>
      <c r="AE6" s="12" t="s">
        <v>13</v>
      </c>
      <c r="AF6" s="12" t="s">
        <v>11</v>
      </c>
      <c r="AG6" s="12" t="s">
        <v>12</v>
      </c>
      <c r="AH6" s="12" t="s">
        <v>13</v>
      </c>
      <c r="AI6" s="12" t="s">
        <v>11</v>
      </c>
      <c r="AJ6" s="12" t="s">
        <v>12</v>
      </c>
      <c r="AK6" s="12" t="s">
        <v>13</v>
      </c>
      <c r="AL6" s="12" t="s">
        <v>11</v>
      </c>
      <c r="AM6" s="12" t="s">
        <v>12</v>
      </c>
      <c r="AN6" s="12" t="s">
        <v>13</v>
      </c>
      <c r="AO6" s="13" t="s">
        <v>16</v>
      </c>
      <c r="AP6" s="25" t="s">
        <v>29</v>
      </c>
      <c r="AQ6" s="1" t="s">
        <v>22</v>
      </c>
      <c r="AR6" s="28" t="s">
        <v>27</v>
      </c>
    </row>
    <row r="7" spans="1:44" ht="15">
      <c r="A7" s="2" t="s">
        <v>17</v>
      </c>
      <c r="B7" s="2" t="s">
        <v>19</v>
      </c>
      <c r="C7" s="2">
        <v>500</v>
      </c>
      <c r="D7" s="6">
        <v>595</v>
      </c>
      <c r="E7" s="6" t="s">
        <v>8</v>
      </c>
      <c r="F7" s="14">
        <f>D7*A2</f>
        <v>13729.03</v>
      </c>
      <c r="G7" s="1">
        <v>120</v>
      </c>
      <c r="H7" s="5">
        <v>354</v>
      </c>
      <c r="I7" s="5" t="s">
        <v>10</v>
      </c>
      <c r="J7" s="14">
        <f>H7*A3</f>
        <v>9143.82</v>
      </c>
      <c r="K7" s="1">
        <v>90</v>
      </c>
      <c r="L7" s="5">
        <v>360.6</v>
      </c>
      <c r="M7" s="5" t="s">
        <v>10</v>
      </c>
      <c r="N7" s="14">
        <f>L7*A3</f>
        <v>9314.298</v>
      </c>
      <c r="O7" s="1">
        <v>90</v>
      </c>
      <c r="P7" s="22"/>
      <c r="Q7" s="22"/>
      <c r="R7" s="18"/>
      <c r="S7" s="19"/>
      <c r="T7" s="6">
        <v>417.47</v>
      </c>
      <c r="U7" s="6" t="s">
        <v>8</v>
      </c>
      <c r="V7" s="14">
        <f>A2*T7</f>
        <v>9632.702780000001</v>
      </c>
      <c r="W7" s="1">
        <v>120</v>
      </c>
      <c r="X7" s="21">
        <f>MIN(F7,J7,N7,R7,V7)</f>
        <v>9143.82</v>
      </c>
      <c r="Y7" s="8">
        <v>90</v>
      </c>
      <c r="Z7" s="15">
        <f>_xlfn.IFERROR((X7/F7)*80,"")</f>
        <v>53.28166665816886</v>
      </c>
      <c r="AA7" s="15">
        <f>_xlfn.IFERROR(($Y7/G7)*20,"")</f>
        <v>15</v>
      </c>
      <c r="AB7" s="15">
        <f aca="true" t="shared" si="0" ref="AB7:AB8">_xlfn.IFERROR((Z7+AA7),"")</f>
        <v>68.28166665816886</v>
      </c>
      <c r="AC7" s="15">
        <f>_xlfn.IFERROR((X7/J7)*80,"")</f>
        <v>80</v>
      </c>
      <c r="AD7" s="15">
        <f>_xlfn.IFERROR((Y7/K7)*20,"")</f>
        <v>20</v>
      </c>
      <c r="AE7" s="15">
        <f aca="true" t="shared" si="1" ref="AE7">_xlfn.IFERROR((AC7+AD7),"")</f>
        <v>100</v>
      </c>
      <c r="AF7" s="33" t="str">
        <f>_xlfn.IFERROR((X7/R7)*80,"")</f>
        <v/>
      </c>
      <c r="AG7" s="33" t="str">
        <f>_xlfn.IFERROR((Y7/S7)*20,"")</f>
        <v/>
      </c>
      <c r="AH7" s="34"/>
      <c r="AI7" s="15">
        <f>_xlfn.IFERROR((X7/N7*80),"")</f>
        <v>78.53577371048252</v>
      </c>
      <c r="AJ7" s="15">
        <f>_xlfn.IFERROR((Y7/O7*20),"")</f>
        <v>20</v>
      </c>
      <c r="AK7" s="15">
        <f aca="true" t="shared" si="2" ref="AK7:AK8">_xlfn.IFERROR((AI7+AJ7),"")</f>
        <v>98.53577371048252</v>
      </c>
      <c r="AL7" s="15">
        <f>_xlfn.IFERROR((X7/V7*80),"")</f>
        <v>75.93980803796791</v>
      </c>
      <c r="AM7" s="15">
        <f>_xlfn.IFERROR((Y7/W7*20),"")</f>
        <v>15</v>
      </c>
      <c r="AN7" s="20">
        <f aca="true" t="shared" si="3" ref="AN7:AN8">_xlfn.IFERROR((AL7+AM7),"")</f>
        <v>90.93980803796791</v>
      </c>
      <c r="AO7" s="16">
        <f>MAX(AB7,AE7,AK7,AH7,AN7)</f>
        <v>100</v>
      </c>
      <c r="AP7" s="16" t="s">
        <v>28</v>
      </c>
      <c r="AQ7" s="26">
        <f>J7</f>
        <v>9143.82</v>
      </c>
      <c r="AR7" s="29">
        <f>AQ7*C7</f>
        <v>4571910</v>
      </c>
    </row>
    <row r="8" spans="1:44" ht="15">
      <c r="A8" s="3" t="s">
        <v>18</v>
      </c>
      <c r="B8" s="2" t="s">
        <v>20</v>
      </c>
      <c r="C8" s="2">
        <v>500</v>
      </c>
      <c r="D8" s="6">
        <v>595</v>
      </c>
      <c r="E8" s="6" t="s">
        <v>8</v>
      </c>
      <c r="F8" s="14">
        <f>D8*A2</f>
        <v>13729.03</v>
      </c>
      <c r="G8" s="1">
        <v>120</v>
      </c>
      <c r="H8" s="5">
        <v>378</v>
      </c>
      <c r="I8" s="5" t="s">
        <v>10</v>
      </c>
      <c r="J8" s="14">
        <f>H8*A3</f>
        <v>9763.74</v>
      </c>
      <c r="K8" s="1">
        <v>90</v>
      </c>
      <c r="L8" s="5">
        <v>418.6</v>
      </c>
      <c r="M8" s="5" t="s">
        <v>10</v>
      </c>
      <c r="N8" s="14">
        <f>A3*L8</f>
        <v>10812.438</v>
      </c>
      <c r="O8" s="1">
        <v>90</v>
      </c>
      <c r="P8" s="5">
        <v>330</v>
      </c>
      <c r="Q8" s="5" t="s">
        <v>10</v>
      </c>
      <c r="R8" s="14">
        <f>P8*A3</f>
        <v>8523.9</v>
      </c>
      <c r="S8" s="1">
        <v>90</v>
      </c>
      <c r="T8" s="24">
        <v>474.81</v>
      </c>
      <c r="U8" s="6" t="s">
        <v>8</v>
      </c>
      <c r="V8" s="14">
        <f>A2*T8</f>
        <v>10955.765940000001</v>
      </c>
      <c r="W8" s="23">
        <v>120</v>
      </c>
      <c r="X8" s="21">
        <f>MIN(F8,J8,N8,R8,V8)</f>
        <v>8523.9</v>
      </c>
      <c r="Y8" s="8">
        <v>90</v>
      </c>
      <c r="Z8" s="15">
        <f>_xlfn.IFERROR((X8/F8)*80,"")</f>
        <v>49.66935027456419</v>
      </c>
      <c r="AA8" s="15">
        <f>_xlfn.IFERROR(($Y8/G8)*20,"")</f>
        <v>15</v>
      </c>
      <c r="AB8" s="15">
        <f t="shared" si="0"/>
        <v>64.66935027456418</v>
      </c>
      <c r="AC8" s="15">
        <f>_xlfn.IFERROR((X8/J8)*80,"")</f>
        <v>69.84126984126985</v>
      </c>
      <c r="AD8" s="15">
        <f>_xlfn.IFERROR((Y8/K8)*20,"")</f>
        <v>20</v>
      </c>
      <c r="AE8" s="15">
        <f aca="true" t="shared" si="4" ref="AE8">_xlfn.IFERROR((AC8+AD8),"")</f>
        <v>89.84126984126985</v>
      </c>
      <c r="AF8" s="20">
        <f>_xlfn.IFERROR((X8/R8)*80,"")</f>
        <v>80</v>
      </c>
      <c r="AG8" s="15">
        <f>_xlfn.IFERROR((Y8/S8)*20,"")</f>
        <v>20</v>
      </c>
      <c r="AH8" s="15">
        <f aca="true" t="shared" si="5" ref="AH7:AH8">_xlfn.IFERROR((AF8+AG8),"")</f>
        <v>100</v>
      </c>
      <c r="AI8" s="15">
        <f>_xlfn.IFERROR((X8/N8*80),"")</f>
        <v>63.0673674151935</v>
      </c>
      <c r="AJ8" s="15">
        <f>_xlfn.IFERROR((Y8/O8*20),"")</f>
        <v>20</v>
      </c>
      <c r="AK8" s="15">
        <f t="shared" si="2"/>
        <v>83.0673674151935</v>
      </c>
      <c r="AL8" s="15">
        <f>_xlfn.IFERROR((X8/V8*80),"")</f>
        <v>62.242293577148104</v>
      </c>
      <c r="AM8" s="15">
        <f>_xlfn.IFERROR((Y8/W8*20),"")</f>
        <v>15</v>
      </c>
      <c r="AN8" s="20">
        <f t="shared" si="3"/>
        <v>77.2422935771481</v>
      </c>
      <c r="AO8" s="16">
        <f>MAX(AB8,AE8,AK8,AH8,AN8)</f>
        <v>100</v>
      </c>
      <c r="AP8" s="16" t="s">
        <v>24</v>
      </c>
      <c r="AQ8" s="26">
        <f>R8</f>
        <v>8523.9</v>
      </c>
      <c r="AR8" s="29">
        <f>AQ8*C8</f>
        <v>4261950</v>
      </c>
    </row>
    <row r="14" spans="5:6" ht="15">
      <c r="E14" s="9"/>
      <c r="F14" s="9"/>
    </row>
  </sheetData>
  <mergeCells count="11">
    <mergeCell ref="AL5:AN5"/>
    <mergeCell ref="AF5:AH5"/>
    <mergeCell ref="P5:S5"/>
    <mergeCell ref="AI5:AK5"/>
    <mergeCell ref="L5:O5"/>
    <mergeCell ref="D5:G5"/>
    <mergeCell ref="H5:K5"/>
    <mergeCell ref="X5:Y5"/>
    <mergeCell ref="Z5:AB5"/>
    <mergeCell ref="AC5:AE5"/>
    <mergeCell ref="T5:W5"/>
  </mergeCells>
  <conditionalFormatting sqref="AB7:AB8 AE8 AK7:AK8">
    <cfRule type="expression" priority="4" dxfId="0">
      <formula>AB7=$CL7</formula>
    </cfRule>
  </conditionalFormatting>
  <conditionalFormatting sqref="AE7">
    <cfRule type="expression" priority="3" dxfId="0">
      <formula>AE7=$CL7</formula>
    </cfRule>
  </conditionalFormatting>
  <conditionalFormatting sqref="AH8">
    <cfRule type="expression" priority="2" dxfId="0">
      <formula>AH8=$CL8</formula>
    </cfRule>
  </conditionalFormatting>
  <conditionalFormatting sqref="AN7:AN8">
    <cfRule type="expression" priority="1" dxfId="0">
      <formula>AN7=$CL7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Mrgáň Martin</dc:creator>
  <cp:keywords/>
  <dc:description/>
  <cp:lastModifiedBy>Mrgáň Martin</cp:lastModifiedBy>
  <cp:lastPrinted>2019-08-13T09:21:27Z</cp:lastPrinted>
  <dcterms:created xsi:type="dcterms:W3CDTF">2019-08-13T05:50:48Z</dcterms:created>
  <dcterms:modified xsi:type="dcterms:W3CDTF">2019-08-23T11:10:32Z</dcterms:modified>
  <cp:category/>
  <cp:version/>
  <cp:contentType/>
  <cp:contentStatus/>
</cp:coreProperties>
</file>