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65521" yWindow="6375" windowWidth="28830" windowHeight="6315" activeTab="0"/>
  </bookViews>
  <sheets>
    <sheet name="Rekapitulace stavby" sheetId="1" r:id="rId1"/>
    <sheet name="01a - Stavební část - čás..." sheetId="2" r:id="rId2"/>
    <sheet name="01b - Stavební část - čás..." sheetId="3" r:id="rId3"/>
    <sheet name="02 - Vytápění - část západ" sheetId="4" r:id="rId4"/>
    <sheet name="03 - VZT - část západ" sheetId="5" r:id="rId5"/>
    <sheet name="04 - Chlazení - část západ" sheetId="6" r:id="rId6"/>
    <sheet name="05 - Rozvod stlačeného vz..." sheetId="7" r:id="rId7"/>
    <sheet name="06 - ZTI - část západ" sheetId="8" r:id="rId8"/>
    <sheet name="07 - MaR - část západ" sheetId="9" r:id="rId9"/>
    <sheet name="08a - Silnoproud - část z..." sheetId="10" r:id="rId10"/>
    <sheet name="08b - Slaboproud - část z..." sheetId="14" r:id="rId11"/>
    <sheet name="09 - Areálová kanalizace ..." sheetId="12" r:id="rId12"/>
    <sheet name="10 - Areálový vodovod - č..." sheetId="13" r:id="rId13"/>
  </sheets>
  <externalReferences>
    <externalReference r:id="rId16"/>
    <externalReference r:id="rId17"/>
    <externalReference r:id="rId18"/>
  </externalReferences>
  <definedNames>
    <definedName name="_xlnm._FilterDatabase" localSheetId="1" hidden="1">'01a - Stavební část - čás...'!$C$143:$K$881</definedName>
    <definedName name="_xlnm._FilterDatabase" localSheetId="2" hidden="1">'01b - Stavební část - čás...'!$C$148:$K$728</definedName>
    <definedName name="_xlnm._FilterDatabase" localSheetId="3" hidden="1">'02 - Vytápění - část západ'!$C$121:$K$302</definedName>
    <definedName name="_xlnm._FilterDatabase" localSheetId="4" hidden="1">'03 - VZT - část západ'!$C$119:$K$190</definedName>
    <definedName name="_xlnm._FilterDatabase" localSheetId="5" hidden="1">'04 - Chlazení - část západ'!$C$117:$K$140</definedName>
    <definedName name="_xlnm._FilterDatabase" localSheetId="6" hidden="1">'05 - Rozvod stlačeného vz...'!$C$117:$K$134</definedName>
    <definedName name="_xlnm._FilterDatabase" localSheetId="7" hidden="1">'06 - ZTI - část západ'!$C$124:$K$248</definedName>
    <definedName name="_xlnm._FilterDatabase" localSheetId="8" hidden="1">'07 - MaR - část západ'!$C$117:$K$194</definedName>
    <definedName name="_xlnm._FilterDatabase" localSheetId="9" hidden="1">'08a - Silnoproud - část z...'!$C$130:$K$344</definedName>
    <definedName name="_xlnm._FilterDatabase" localSheetId="11" hidden="1">'09 - Areálová kanalizace ...'!$C$116:$K$138</definedName>
    <definedName name="_xlnm._FilterDatabase" localSheetId="12" hidden="1">'10 - Areálový vodovod - č...'!$C$117:$K$170</definedName>
    <definedName name="AL_obvodový_plášť" localSheetId="10">#REF!</definedName>
    <definedName name="AL_obvodový_plášť">#REF!</definedName>
    <definedName name="Izolace_akustické" localSheetId="10">#REF!</definedName>
    <definedName name="Izolace_akustické">#REF!</definedName>
    <definedName name="Izolace_proti_vodě" localSheetId="10">#REF!</definedName>
    <definedName name="Izolace_proti_vodě">#REF!</definedName>
    <definedName name="Komunikace" localSheetId="10">#REF!</definedName>
    <definedName name="Komunikace">#REF!</definedName>
    <definedName name="Konstrukce_klempířské" localSheetId="10">#REF!</definedName>
    <definedName name="Konstrukce_klempířské">#REF!</definedName>
    <definedName name="Konstrukce_tesařské" localSheetId="10">#REF!</definedName>
    <definedName name="Konstrukce_tesařské">#REF!</definedName>
    <definedName name="Konstrukce_truhlářské" localSheetId="10">#REF!</definedName>
    <definedName name="Konstrukce_truhlářské">#REF!</definedName>
    <definedName name="Kovové_stavební_doplňkové_konstrukce" localSheetId="10">#REF!</definedName>
    <definedName name="Kovové_stavební_doplňkové_konstrukce">#REF!</definedName>
    <definedName name="KSDK" localSheetId="10">#REF!</definedName>
    <definedName name="KSDK">#REF!</definedName>
    <definedName name="Malby__tapety__nátěry__nástřiky" localSheetId="10">#REF!</definedName>
    <definedName name="Malby__tapety__nátěry__nástřiky">#REF!</definedName>
    <definedName name="Obklady_keramické" localSheetId="10">#REF!</definedName>
    <definedName name="Obklady_keramické">#REF!</definedName>
    <definedName name="_xlnm.Print_Area" localSheetId="1">'01a - Stavební část - čás...'!$C$4:$J$76,'01a - Stavební část - čás...'!$C$82:$J$123,'01a - Stavební část - čás...'!$C$129:$K$881</definedName>
    <definedName name="_xlnm.Print_Area" localSheetId="2">'01b - Stavební část - čás...'!$C$4:$J$76,'01b - Stavební část - čás...'!$C$82:$J$128,'01b - Stavební část - čás...'!$C$134:$K$728</definedName>
    <definedName name="_xlnm.Print_Area" localSheetId="3">'02 - Vytápění - část západ'!$C$4:$J$76,'02 - Vytápění - část západ'!$C$82:$J$103,'02 - Vytápění - část západ'!$C$109:$K$302</definedName>
    <definedName name="_xlnm.Print_Area" localSheetId="4">'03 - VZT - část západ'!$C$4:$J$76,'03 - VZT - část západ'!$C$82:$J$101,'03 - VZT - část západ'!$C$107:$K$190</definedName>
    <definedName name="_xlnm.Print_Area" localSheetId="5">'04 - Chlazení - část západ'!$C$4:$J$76,'04 - Chlazení - část západ'!$C$82:$J$99,'04 - Chlazení - část západ'!$C$105:$K$140</definedName>
    <definedName name="_xlnm.Print_Area" localSheetId="6">'05 - Rozvod stlačeného vz...'!$C$4:$J$76,'05 - Rozvod stlačeného vz...'!$C$82:$J$99,'05 - Rozvod stlačeného vz...'!$C$105:$K$134</definedName>
    <definedName name="_xlnm.Print_Area" localSheetId="7">'06 - ZTI - část západ'!$C$4:$J$76,'06 - ZTI - část západ'!$C$82:$J$106,'06 - ZTI - část západ'!$C$112:$K$248</definedName>
    <definedName name="_xlnm.Print_Area" localSheetId="8">'07 - MaR - část západ'!$C$4:$J$76,'07 - MaR - část západ'!$C$82:$J$99,'07 - MaR - část západ'!$C$105:$K$194</definedName>
    <definedName name="_xlnm.Print_Area" localSheetId="9">'08a - Silnoproud - část z...'!$C$4:$J$76,'08a - Silnoproud - část z...'!$C$82:$J$110,'08a - Silnoproud - část z...'!$C$116:$K$344</definedName>
    <definedName name="_xlnm.Print_Area" localSheetId="10">'08b - Slaboproud - část z...'!$B$2:$H$27</definedName>
    <definedName name="_xlnm.Print_Area" localSheetId="11">'09 - Areálová kanalizace ...'!$C$4:$J$76,'09 - Areálová kanalizace ...'!$C$82:$J$98,'09 - Areálová kanalizace ...'!$C$104:$K$138</definedName>
    <definedName name="_xlnm.Print_Area" localSheetId="12">'10 - Areálový vodovod - č...'!$C$4:$J$76,'10 - Areálový vodovod - č...'!$C$82:$J$99,'10 - Areálový vodovod - č...'!$C$105:$K$170</definedName>
    <definedName name="_xlnm.Print_Area" localSheetId="0">'Rekapitulace stavby'!$D$4:$AO$76,'Rekapitulace stavby'!$C$82:$AQ$109</definedName>
    <definedName name="Ostatní_výrobky" localSheetId="10">#REF!</definedName>
    <definedName name="Ostatní_výrobky">#REF!</definedName>
    <definedName name="Podhl" localSheetId="10">#REF!</definedName>
    <definedName name="Podhl">#REF!</definedName>
    <definedName name="Podhledy" localSheetId="10">#REF!</definedName>
    <definedName name="Podhledy">#REF!</definedName>
    <definedName name="rabat_2">'[3]Výpočet netto cen'!$B$8</definedName>
    <definedName name="REKAPITULACE" localSheetId="10">#REF!</definedName>
    <definedName name="REKAPITULACE">#REF!</definedName>
    <definedName name="Sádrokartonové_konstrukce" localSheetId="10">#REF!</definedName>
    <definedName name="Sádrokartonové_konstrukce">#REF!</definedName>
    <definedName name="skonto_1">'[3]Výpočet netto cen'!$B$10</definedName>
    <definedName name="skonto_2">'[3]Výpočet netto cen'!$B$11</definedName>
    <definedName name="skonto_3">'[3]Výpočet netto cen'!$B$12</definedName>
    <definedName name="Vodorovné_konstrukce" localSheetId="10">#REF!</definedName>
    <definedName name="Vodorovné_konstrukce">#REF!</definedName>
    <definedName name="Základy" localSheetId="10">#REF!</definedName>
    <definedName name="Základy">#REF!</definedName>
    <definedName name="Zemní_práce" localSheetId="10">#REF!</definedName>
    <definedName name="Zemní_práce">#REF!</definedName>
    <definedName name="_xlnm.Print_Titles" localSheetId="0">'Rekapitulace stavby'!$92:$92</definedName>
    <definedName name="_xlnm.Print_Titles" localSheetId="1">'01a - Stavební část - čás...'!$143:$143</definedName>
    <definedName name="_xlnm.Print_Titles" localSheetId="2">'01b - Stavební část - čás...'!$148:$148</definedName>
    <definedName name="_xlnm.Print_Titles" localSheetId="3">'02 - Vytápění - část západ'!$121:$121</definedName>
    <definedName name="_xlnm.Print_Titles" localSheetId="4">'03 - VZT - část západ'!$119:$119</definedName>
    <definedName name="_xlnm.Print_Titles" localSheetId="5">'04 - Chlazení - část západ'!$117:$117</definedName>
    <definedName name="_xlnm.Print_Titles" localSheetId="6">'05 - Rozvod stlačeného vz...'!$117:$117</definedName>
    <definedName name="_xlnm.Print_Titles" localSheetId="7">'06 - ZTI - část západ'!$124:$124</definedName>
    <definedName name="_xlnm.Print_Titles" localSheetId="8">'07 - MaR - část západ'!$117:$117</definedName>
    <definedName name="_xlnm.Print_Titles" localSheetId="9">'08a - Silnoproud - část z...'!$130:$130</definedName>
    <definedName name="_xlnm.Print_Titles" localSheetId="11">'09 - Areálová kanalizace ...'!$116:$116</definedName>
    <definedName name="_xlnm.Print_Titles" localSheetId="12">'10 - Areálový vodovod - č...'!$117:$117</definedName>
  </definedNames>
  <calcPr calcId="152511"/>
  <extLst/>
</workbook>
</file>

<file path=xl/sharedStrings.xml><?xml version="1.0" encoding="utf-8"?>
<sst xmlns="http://schemas.openxmlformats.org/spreadsheetml/2006/main" count="21891" uniqueCount="2880">
  <si>
    <t>Export Komplet</t>
  </si>
  <si>
    <t/>
  </si>
  <si>
    <t>2.0</t>
  </si>
  <si>
    <t>False</t>
  </si>
  <si>
    <t>{46e40570-9391-47b1-960b-4cce992f429d}</t>
  </si>
  <si>
    <t>&gt;&gt;  skryté sloupce  &lt;&lt;</t>
  </si>
  <si>
    <t>0,01</t>
  </si>
  <si>
    <t>21</t>
  </si>
  <si>
    <t>15</t>
  </si>
  <si>
    <t>REKAPITULACE STAVBY</t>
  </si>
  <si>
    <t>v ---  níže se nacházejí doplnkové a pomocné údaje k sestavám  --- v</t>
  </si>
  <si>
    <t>0,001</t>
  </si>
  <si>
    <t>Kód:</t>
  </si>
  <si>
    <t>10</t>
  </si>
  <si>
    <t>Stavba:</t>
  </si>
  <si>
    <t>KSO:</t>
  </si>
  <si>
    <t>CC-CZ:</t>
  </si>
  <si>
    <t>Místo:</t>
  </si>
  <si>
    <t>Datum:</t>
  </si>
  <si>
    <t>Zadavatel:</t>
  </si>
  <si>
    <t>IČ:</t>
  </si>
  <si>
    <t>DIČ:</t>
  </si>
  <si>
    <t>Zhotovitel:</t>
  </si>
  <si>
    <t>Projektant:</t>
  </si>
  <si>
    <t>DIGITRONIC CZ s.r.o.</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</si>
  <si>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</si>
  <si>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</si>
  <si>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</si>
  <si>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</si>
  <si>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</si>
  <si>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</si>
  <si>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</si>
  <si>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</si>
  <si>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</si>
  <si>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</si>
  <si>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</si>
  <si>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</si>
  <si>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</si>
  <si>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</si>
  <si>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</si>
  <si>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</si>
  <si>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</si>
  <si>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</si>
  <si>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</si>
  <si>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</si>
  <si>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</si>
  <si>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Zhotovitel</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</si>
  <si>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</si>
  <si>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</si>
  <si>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</si>
  <si>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</si>
  <si>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</si>
  <si>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</si>
  <si>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</si>
  <si>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</si>
  <si>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</si>
  <si>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</si>
  <si>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</si>
  <si>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</si>
  <si>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</si>
  <si>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</si>
  <si>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</si>
  <si>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</si>
  <si>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</si>
  <si>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</si>
  <si>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</si>
  <si>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</si>
  <si>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</si>
  <si>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</si>
  <si>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</si>
  <si>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</si>
  <si>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</si>
  <si>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01</t>
  </si>
  <si>
    <t>Stavební část</t>
  </si>
  <si>
    <t>STA</t>
  </si>
  <si>
    <t>1</t>
  </si>
  <si>
    <t>{551c4866-9f83-4d5a-9b34-b4845e4bd512}</t>
  </si>
  <si>
    <t>2</t>
  </si>
  <si>
    <t>/</t>
  </si>
  <si>
    <t>01a</t>
  </si>
  <si>
    <t>Stavební část - část západ</t>
  </si>
  <si>
    <t>Soupis</t>
  </si>
  <si>
    <t>{7b7a6a95-6a71-48fb-a542-8a00ce6b581f}</t>
  </si>
  <si>
    <t>01b</t>
  </si>
  <si>
    <t>Stavební část - část východ vybrané místnosti</t>
  </si>
  <si>
    <t>{81298b7e-230c-4986-bf3c-529812539e9a}</t>
  </si>
  <si>
    <t>02</t>
  </si>
  <si>
    <t>Vytápění - část západ</t>
  </si>
  <si>
    <t>{3a1a60d7-2f42-408b-a151-4e0d7db68651}</t>
  </si>
  <si>
    <t>03</t>
  </si>
  <si>
    <t>VZT - část západ</t>
  </si>
  <si>
    <t>{cf065f9c-aa98-4fe4-8fa3-0b700c80866c}</t>
  </si>
  <si>
    <t>04</t>
  </si>
  <si>
    <t>Chlazení - část západ</t>
  </si>
  <si>
    <t>{fb3f8fdd-7281-4a4f-bf34-7648e8b324c1}</t>
  </si>
  <si>
    <t>05</t>
  </si>
  <si>
    <t>Rozvod stlačeného vzduchu - část západ</t>
  </si>
  <si>
    <t>{aab39c9c-542a-4472-8593-433a2fc8b1fc}</t>
  </si>
  <si>
    <t>06</t>
  </si>
  <si>
    <t>ZTI - část západ</t>
  </si>
  <si>
    <t>{f94d0b53-f314-41a6-8df1-40487471fd56}</t>
  </si>
  <si>
    <t>07</t>
  </si>
  <si>
    <t>MaR - část západ</t>
  </si>
  <si>
    <t>{2f9da99f-8b8b-4ae5-8df9-8de83a8b2167}</t>
  </si>
  <si>
    <t>08</t>
  </si>
  <si>
    <t>Elektroinstalace</t>
  </si>
  <si>
    <t>{044d5721-cfbd-4815-bc49-d0156f5aaf9d}</t>
  </si>
  <si>
    <t>08a</t>
  </si>
  <si>
    <t>Silnoproud - část západ</t>
  </si>
  <si>
    <t>{66c3dfa4-c72b-4060-8aca-0e0cb542a8bd}</t>
  </si>
  <si>
    <t>08b</t>
  </si>
  <si>
    <t>Slaboproud - část západ</t>
  </si>
  <si>
    <t>{2539c3e5-9145-4eb9-baa1-600c9537ab24}</t>
  </si>
  <si>
    <t>09</t>
  </si>
  <si>
    <t>Areálová kanalizace - část západ</t>
  </si>
  <si>
    <t>{73ce5082-029e-4ed3-a8b5-e32d026bc4d3}</t>
  </si>
  <si>
    <t>Areálový vodovod - část západ</t>
  </si>
  <si>
    <t>{9f6d86bf-1ab9-4bc2-8285-5f802fe12db8}</t>
  </si>
  <si>
    <t>KRYCÍ LIST SOUPISU PRACÍ</t>
  </si>
  <si>
    <t>Objekt:</t>
  </si>
  <si>
    <t>01 - Stavební část</t>
  </si>
  <si>
    <t>Soupis:</t>
  </si>
  <si>
    <t>01a - Stavební část - část západ</t>
  </si>
  <si>
    <t>REKAPITULACE ČLENĚNÍ SOUPISU PRACÍ</t>
  </si>
  <si>
    <t>Kód dílu - Popis</t>
  </si>
  <si>
    <t>Cena celkem [CZK]</t>
  </si>
  <si>
    <t>Náklady ze soupisu prací</t>
  </si>
  <si>
    <t>-1</t>
  </si>
  <si>
    <t>HSV - Práce a dodávky HSV</t>
  </si>
  <si>
    <t xml:space="preserve">    1 - Zemní práce</t>
  </si>
  <si>
    <t xml:space="preserve">    3 - Svislé a kompletní konstrukce</t>
  </si>
  <si>
    <t xml:space="preserve">    4 - Vodorovné konstrukce</t>
  </si>
  <si>
    <t xml:space="preserve">    6 - Úpravy povrchů, podlahy a osazování výplní</t>
  </si>
  <si>
    <t xml:space="preserve">      6.1 - Omítky vnitřní</t>
  </si>
  <si>
    <t xml:space="preserve">      6.2 - Omítky vnější</t>
  </si>
  <si>
    <t xml:space="preserve">      6.3 - Podlahy</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</si>
  <si>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</si>
  <si>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</si>
  <si>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</si>
  <si>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</si>
  <si>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</si>
  <si>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713 - Izolace tepelné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</si>
  <si>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</si>
  <si>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</si>
  <si>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</si>
  <si>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</si>
  <si>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</si>
  <si>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781 - Dokončovací práce - obklady</t>
  </si>
  <si>
    <t xml:space="preserve">    783 - Dokončovací práce - nátěry</t>
  </si>
  <si>
    <t xml:space="preserve">    784 - Dokončovací práce - malby a tapety</t>
  </si>
  <si>
    <t>VRN - Vedlejší rozpočtové náklady</t>
  </si>
  <si>
    <t xml:space="preserve">    VRN3 - Zařízení staveniště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</si>
  <si>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</si>
  <si>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</si>
  <si>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</si>
  <si>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</si>
  <si>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</si>
  <si>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</si>
  <si>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</si>
  <si>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</si>
  <si>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</si>
  <si>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</si>
  <si>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</si>
  <si>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</si>
  <si>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</si>
  <si>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</si>
  <si>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</si>
  <si>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</si>
  <si>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</si>
  <si>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</si>
  <si>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139711101</t>
  </si>
  <si>
    <t>Vykopávky v uzavřených prostorách v hornině tř. 1 až 4</t>
  </si>
  <si>
    <t>m3</t>
  </si>
  <si>
    <t>CS ÚRS 2019 01</t>
  </si>
  <si>
    <t>4</t>
  </si>
  <si>
    <t>-922182177</t>
  </si>
  <si>
    <t>PP</t>
  </si>
  <si>
    <t>Vykopávka v uzavřených prostorách  s naložením výkopku na dopravní prostředek v hornině tř. 1 až 4</t>
  </si>
  <si>
    <t>VV</t>
  </si>
  <si>
    <t>demolice podlahy + výkop pro jímku 1800 x 2400 mm</t>
  </si>
  <si>
    <t>výkop do hl. 2,0 m</t>
  </si>
  <si>
    <t>1,8*2,4*2,0</t>
  </si>
  <si>
    <t>1.R.1</t>
  </si>
  <si>
    <t>Odvoz vytěžené zeminy na skládku - cca 9 m3</t>
  </si>
  <si>
    <t>kpl</t>
  </si>
  <si>
    <t>-1742431961</t>
  </si>
  <si>
    <t>3</t>
  </si>
  <si>
    <t>Svislé a kompletní konstrukce</t>
  </si>
  <si>
    <t>3.R.1</t>
  </si>
  <si>
    <t>Betonová jímka 1500 x 2135 mm viz TZB</t>
  </si>
  <si>
    <t>-632475944</t>
  </si>
  <si>
    <t>Betonová jímka 1500 x 2135 mm 
Dodávky + montáž včetně souvisejících stavebních prací (zásyp, podlaha)</t>
  </si>
  <si>
    <t>311231116</t>
  </si>
  <si>
    <t>Zdivo nosné z cihel dl 290 mm P7 až 15 na MC 10</t>
  </si>
  <si>
    <t>-1263533088</t>
  </si>
  <si>
    <t>Zdivo z cihel pálených nosné z cihel plných dl. 290 mm P 7 až 15, na maltu MC-5 nebo MC-10</t>
  </si>
  <si>
    <t>1.NP</t>
  </si>
  <si>
    <t>obvodové zdivo plocha cad * tl. zdiva</t>
  </si>
  <si>
    <t>"sever"3,46*0,3</t>
  </si>
  <si>
    <t>"západ"(4,54+2,14+5,4)*0,4</t>
  </si>
  <si>
    <t>"jih"38,40*0,6</t>
  </si>
  <si>
    <t>vnitřní zdi</t>
  </si>
  <si>
    <t>1,55*2,2*0,3</t>
  </si>
  <si>
    <t>1,45*2,2*0,3</t>
  </si>
  <si>
    <t>Součet</t>
  </si>
  <si>
    <t>5</t>
  </si>
  <si>
    <t>311235451</t>
  </si>
  <si>
    <t>Zdivo jednovrstvé z cihel broušených do P10 na zdicí pěnu tl 300 mm</t>
  </si>
  <si>
    <t>m2</t>
  </si>
  <si>
    <t>991655818</t>
  </si>
  <si>
    <t>Zdivo jednovrstvé z cihel děrovaných broušených na zdicí pěnu, pevnost cihel do P10, tl. zdiva 300 mm</t>
  </si>
  <si>
    <t>obvod. stěna sever plocha cad</t>
  </si>
  <si>
    <t>10,91</t>
  </si>
  <si>
    <t>6</t>
  </si>
  <si>
    <t>317941121</t>
  </si>
  <si>
    <t>Osazování ocelových válcovaných nosníků na zdivu I, IE, U, UE nebo L do č 12</t>
  </si>
  <si>
    <t>t</t>
  </si>
  <si>
    <t>2000678844</t>
  </si>
  <si>
    <t>Osazování ocelových válcovaných nosníků na zdivu  I nebo IE nebo U nebo UE nebo L do č. 12 nebo výšky do 120 mm</t>
  </si>
  <si>
    <t>IPE 270 = 36,1 kg/m</t>
  </si>
  <si>
    <t>délka * hmotnost * počet na otvor * počet otvorů / převod na tuny</t>
  </si>
  <si>
    <t>"P1"2,8*36,1*4*5/1000</t>
  </si>
  <si>
    <t>"P2"1,5*36,1*4*1/1000</t>
  </si>
  <si>
    <t>pozn. Překlady P1 a P2 počítány na zeď tl. 600 mm. V případě odlišnosti bude počet profilů upraven.</t>
  </si>
  <si>
    <t>"P3"2,0*36,1*2*1/1000</t>
  </si>
  <si>
    <t>"P4"1,5*36,1*3*1/1000</t>
  </si>
  <si>
    <t>"P5 vstupní dveře sever"1,9*36,1*2*1/1000</t>
  </si>
  <si>
    <t>7</t>
  </si>
  <si>
    <t>M</t>
  </si>
  <si>
    <t>1301075.R</t>
  </si>
  <si>
    <t>ocel profilová IPE 270 jakost 11 375 - včetně nátěru</t>
  </si>
  <si>
    <t>8</t>
  </si>
  <si>
    <t>1362109376</t>
  </si>
  <si>
    <t>31799812.R.1</t>
  </si>
  <si>
    <t>Tepelná izolace mezi překlady jakékoliv výšky z polystyrénu tl 60 mm</t>
  </si>
  <si>
    <t>-263409727</t>
  </si>
  <si>
    <t>překlady</t>
  </si>
  <si>
    <t>"P1"2,8*0,27*5</t>
  </si>
  <si>
    <t>"P2"1,5*0,27*1</t>
  </si>
  <si>
    <t>"P5 vstupní dveře sever"1,9*0,27*1</t>
  </si>
  <si>
    <t>9</t>
  </si>
  <si>
    <t>31799812.R.2</t>
  </si>
  <si>
    <t>Tepelná izolace mezi překlady jakékoliv výšky z polystyrénu tl 130 mm</t>
  </si>
  <si>
    <t>-1632487144</t>
  </si>
  <si>
    <t>Vodorovné konstrukce</t>
  </si>
  <si>
    <t>411168383</t>
  </si>
  <si>
    <t>Strop keramický tl 29 cm z vložek MIAKO a keramobetonových nosníků dl do 4 m OVN 62,5 cm</t>
  </si>
  <si>
    <t>547257406</t>
  </si>
  <si>
    <t>Stropy keramické z cihelných stropních vložek MIAKO a keramobetonových nosníků včetně zmonolitnění konstrukce z betonu C 20/25 a svařované sítě při osové vzdálenosti nosníků 62,5 cm, z vložek výšky 23 cm (MIAKO 23/62,5), tloušťky stropní konstrukce 29 cm, z nosníků délky přes 3 do 4 m</t>
  </si>
  <si>
    <t>plocha cad</t>
  </si>
  <si>
    <t>33,16</t>
  </si>
  <si>
    <t>11</t>
  </si>
  <si>
    <t>411168385</t>
  </si>
  <si>
    <t>Strop keramický tl 29 cm z vložek MIAKO a keramobetonových nosníků dl do 6 m OVN 62,5 cm</t>
  </si>
  <si>
    <t>-1820423715</t>
  </si>
  <si>
    <t>Stropy keramické z cihelných stropních vložek MIAKO a keramobetonových nosníků včetně zmonolitnění konstrukce z betonu C 20/25 a svařované sítě při osové vzdálenosti nosníků 62,5 cm, z vložek výšky 23 cm (MIAKO 23/62,5), tloušťky stropní konstrukce 29 cm, z nosníků délky přes 5 do 6 m</t>
  </si>
  <si>
    <t>61,29</t>
  </si>
  <si>
    <t>12</t>
  </si>
  <si>
    <t>417321414</t>
  </si>
  <si>
    <t>Ztužující pásy a věnce ze ŽB tř. C 20/25</t>
  </si>
  <si>
    <t>-379907609</t>
  </si>
  <si>
    <t>Ztužující pásy a věnce z betonu železového (bez výztuže)  tř. C 20/25</t>
  </si>
  <si>
    <t>plocha cad * výška</t>
  </si>
  <si>
    <t>V1</t>
  </si>
  <si>
    <t>2,74*0,3</t>
  </si>
  <si>
    <t>V2</t>
  </si>
  <si>
    <t>3,45*0,3</t>
  </si>
  <si>
    <t>ve stropu</t>
  </si>
  <si>
    <t>(2,74+3,45)*0,29+"střední"3,27*0,29</t>
  </si>
  <si>
    <t>dobetonávky</t>
  </si>
  <si>
    <t>"DB1"1,48*0,29</t>
  </si>
  <si>
    <t>"DB2"2,18*0,29</t>
  </si>
  <si>
    <t>13</t>
  </si>
  <si>
    <t>417351115</t>
  </si>
  <si>
    <t>Zřízení bednění ztužujících věnců</t>
  </si>
  <si>
    <t>-1140960043</t>
  </si>
  <si>
    <t>Bednění bočnic ztužujících pásů a věnců včetně vzpěr  zřízení</t>
  </si>
  <si>
    <t>10,98*0,3*2</t>
  </si>
  <si>
    <t>10,98*0,29*2</t>
  </si>
  <si>
    <t>14</t>
  </si>
  <si>
    <t>417351116</t>
  </si>
  <si>
    <t>Odstranění bednění ztužujících věnců</t>
  </si>
  <si>
    <t>281093185</t>
  </si>
  <si>
    <t>Bednění bočnic ztužujících pásů a věnců včetně vzpěr  odstranění</t>
  </si>
  <si>
    <t>413351121</t>
  </si>
  <si>
    <t>Zřízení bednění nosníků a průvlaků bez podpěrné kce výšky přes 100 cm</t>
  </si>
  <si>
    <t>999396348</t>
  </si>
  <si>
    <t>Bednění nosníků a průvlaků - bez podpěrné konstrukce výška nosníku po spodní líc stropní desky přes 100 cm zřízení</t>
  </si>
  <si>
    <t>2,4*0,3</t>
  </si>
  <si>
    <t>"DB1"1,48</t>
  </si>
  <si>
    <t>"DB2"2,18</t>
  </si>
  <si>
    <t>16</t>
  </si>
  <si>
    <t>413351122</t>
  </si>
  <si>
    <t>Odstranění bednění nosníků a průvlaků bez podpěrné kce výšky přes 100 cm</t>
  </si>
  <si>
    <t>-308896847</t>
  </si>
  <si>
    <t>Bednění nosníků a průvlaků - bez podpěrné konstrukce výška nosníku po spodní líc stropní desky přes 100 cm odstranění</t>
  </si>
  <si>
    <t>17</t>
  </si>
  <si>
    <t>413352115</t>
  </si>
  <si>
    <t>Zřízení podpěrné konstrukce nosníků výšky podepření do 4 m pro nosník výšky přes 100 cm</t>
  </si>
  <si>
    <t>872342602</t>
  </si>
  <si>
    <t>Podpěrná konstrukce nosníků a průvlaků výšky podepření do 4 m výšky nosníku (po spodní hranu stropní desky) přes 100 cm zřízení</t>
  </si>
  <si>
    <t>18</t>
  </si>
  <si>
    <t>413352116</t>
  </si>
  <si>
    <t>Odstranění podpěrné konstrukce nosníků výšky podepření do 4 m pro nosník výšky přes 100 cm</t>
  </si>
  <si>
    <t>1348941072</t>
  </si>
  <si>
    <t>Podpěrná konstrukce nosníků a průvlaků výšky podepření do 4 m výšky nosníku (po spodní hranu stropní desky) přes 100 cm odstranění</t>
  </si>
  <si>
    <t>19</t>
  </si>
  <si>
    <t>417361821</t>
  </si>
  <si>
    <t>Výztuž ztužujících pásů a věnců betonářskou ocelí 10 505</t>
  </si>
  <si>
    <t>1869311671</t>
  </si>
  <si>
    <t>Výztuž ztužujících pásů a věnců  z betonářské oceli 10 505 (R) nebo BSt 500</t>
  </si>
  <si>
    <t>výztuž věnců - 70 kg/m3</t>
  </si>
  <si>
    <t>výztuž překladů, průvlaků - 200 kg/m3</t>
  </si>
  <si>
    <t>(2,02*0,3*70,0+0,75*0,3*200,0)/1000</t>
  </si>
  <si>
    <t>3,45*0,3*70,0/1000</t>
  </si>
  <si>
    <t>((2,74+3,45)*0,29+"střední"3,27*0,29)*70,0/1000</t>
  </si>
  <si>
    <t>"DB1"1,48*0,29*200,0/1000</t>
  </si>
  <si>
    <t>"DB2"2,18*0,29*200,0/1000</t>
  </si>
  <si>
    <t>Úpravy povrchů, podlahy a osazování výplní</t>
  </si>
  <si>
    <t>6.1</t>
  </si>
  <si>
    <t>Omítky vnitřní</t>
  </si>
  <si>
    <t>20</t>
  </si>
  <si>
    <t>346244381</t>
  </si>
  <si>
    <t>Plentování jednostranné v do 200 mm válcovaných nosníků cihlami</t>
  </si>
  <si>
    <t>-231302121</t>
  </si>
  <si>
    <t>Plentování ocelových válcovaných nosníků jednostranné cihlami  na maltu, výška stojiny do 200 mm</t>
  </si>
  <si>
    <t>obvodové zdi jednostranně</t>
  </si>
  <si>
    <t>vnitřní zdi oboustranně</t>
  </si>
  <si>
    <t>"P3"2,0*0,27*2*1</t>
  </si>
  <si>
    <t>"P4"1,5*0,27*2*1</t>
  </si>
  <si>
    <t>615142012</t>
  </si>
  <si>
    <t>Potažení vnitřních nosníků rabicovým pletivem</t>
  </si>
  <si>
    <t>-298372128</t>
  </si>
  <si>
    <t>Potažení vnitřních ploch pletivem  v ploše nebo pruzích, na plném podkladu rabicovým provizorním přichycením nosníků</t>
  </si>
  <si>
    <t>"P1"2,8*0,35*5</t>
  </si>
  <si>
    <t>"P2"1,5*0,35*1</t>
  </si>
  <si>
    <t>"P5 vstupní dveře sever"1,9*0,35*1</t>
  </si>
  <si>
    <t>"P3"2,0*(0,35+0,3+0,35)</t>
  </si>
  <si>
    <t>"P4"1,5*(0,35+0,3+0,34)</t>
  </si>
  <si>
    <t>22</t>
  </si>
  <si>
    <t>612131121</t>
  </si>
  <si>
    <t>Penetrační disperzní nátěr vnitřních stěn nanášený ručně</t>
  </si>
  <si>
    <t>428635129</t>
  </si>
  <si>
    <t>Podkladní a spojovací vrstva vnitřních omítaných ploch  penetrace akrylát-silikonová nanášená ručně stěn</t>
  </si>
  <si>
    <t>23</t>
  </si>
  <si>
    <t>612321141</t>
  </si>
  <si>
    <t>Vápenocementová omítka štuková dvouvrstvá vnitřních stěn nanášená ručně</t>
  </si>
  <si>
    <t>1135030362</t>
  </si>
  <si>
    <t>Omítka vápenocementová vnitřních ploch  nanášená ručně dvouvrstvá, tloušťky jádrové omítky do 10 mm a tloušťky štuku do 3 mm štuková svislých konstrukcí stěn</t>
  </si>
  <si>
    <t>obvodové zdivo plocha cad</t>
  </si>
  <si>
    <t>"sever"3,46</t>
  </si>
  <si>
    <t>"západ"4,54+2,14+5,4</t>
  </si>
  <si>
    <t>"jih"38,40</t>
  </si>
  <si>
    <t>"P1"2,8*(0,35+0,4)*5</t>
  </si>
  <si>
    <t>"P2"1,5*(0,35+0,4)*1</t>
  </si>
  <si>
    <t>"P5 vstupní dveře sever"1,9*(0,35+0,4)*1</t>
  </si>
  <si>
    <t>vnitřní zdivo</t>
  </si>
  <si>
    <t>1,55*2,2*2</t>
  </si>
  <si>
    <t>1,45*2,2*2</t>
  </si>
  <si>
    <t>věnce</t>
  </si>
  <si>
    <t>(0,3*2+0,29)*11,485</t>
  </si>
  <si>
    <t>0,3*11,485</t>
  </si>
  <si>
    <t>2.NP</t>
  </si>
  <si>
    <t>"stěna sever" 10,91+"ostění"(1,0+2,4+1,0+1,0+1,5+1,0+1,0+2,4+1,0)*0,2-"obklad"(4,085*2,1-2,4*1,0)</t>
  </si>
  <si>
    <t>24</t>
  </si>
  <si>
    <t>612321111</t>
  </si>
  <si>
    <t>Vápenocementová omítka hrubá jednovrstvá zatřená vnitřních stěn nanášená ručně</t>
  </si>
  <si>
    <t>490125257</t>
  </si>
  <si>
    <t>Omítka vápenocementová vnitřních ploch  nanášená ručně jednovrstvá, tloušťky do 10 mm hrubá zatřená svislých konstrukcí stěn</t>
  </si>
  <si>
    <t>"pod obklad"(4,085*2,1-2,4*1,0)</t>
  </si>
  <si>
    <t>25</t>
  </si>
  <si>
    <t>611321141</t>
  </si>
  <si>
    <t>Vápenocementová omítka štuková dvouvrstvá vnitřních stropů rovných nanášená ručně</t>
  </si>
  <si>
    <t>-871741917</t>
  </si>
  <si>
    <t>Omítka vápenocementová vnitřních ploch  nanášená ručně dvouvrstvá, tloušťky jádrové omítky do 10 mm a tloušťky štuku do 3 mm štuková vodorovných konstrukcí stropů rovných</t>
  </si>
  <si>
    <t>nový strop</t>
  </si>
  <si>
    <t>33,16+61,29</t>
  </si>
  <si>
    <t>26</t>
  </si>
  <si>
    <t>612325421</t>
  </si>
  <si>
    <t>Oprava vnitřní vápenocementové štukové omítky stěn v rozsahu plochy do 10%</t>
  </si>
  <si>
    <t>358696158</t>
  </si>
  <si>
    <t>Oprava vápenocementové omítky vnitřních ploch štukové dvouvrstvé, tloušťky do 20 mm a tloušťky štuku do 3 mm stěn, v rozsahu opravované plochy do 10%</t>
  </si>
  <si>
    <t>číslování místností stáv. stav - obvod cad * v. 2,75 m</t>
  </si>
  <si>
    <t>"101"(68,81-(10,0+2,4*6))*2,75-(1,55*2,15*2+1,9*2,42)+"vyšší podhled"(15,75+8,85)*(5,05-2,75)-(2,4*(3,84-2,75)*5)</t>
  </si>
  <si>
    <t>"102"(35,08-(2,4*2))*2,75-1,55*2,15*3</t>
  </si>
  <si>
    <t>"103"(11,1-1,6)*2,75-(1,55*2,15+0,9*2,02*2)</t>
  </si>
  <si>
    <t>"104"(14,17-2,4)*2,75-0,9*2,02</t>
  </si>
  <si>
    <t>"105"(14,82-2,4)*2,75-0,9*2,02</t>
  </si>
  <si>
    <t>"nové číslování 109 levá stěna"300,01</t>
  </si>
  <si>
    <t>"sever plocha cad"16,76</t>
  </si>
  <si>
    <t>"západ"(3,8+0,1+5,1+0,2*5)*2,75-2,4*1,0</t>
  </si>
  <si>
    <t>6.2</t>
  </si>
  <si>
    <t>Omítky vnější</t>
  </si>
  <si>
    <t>27</t>
  </si>
  <si>
    <t>622321141</t>
  </si>
  <si>
    <t>Vápenocementová omítka štuková dvouvrstvá vnějších stěn nanášená ručně</t>
  </si>
  <si>
    <t>-1262690228</t>
  </si>
  <si>
    <t>Omítka vápenocementová vnějších ploch  nanášená ručně dvouvrstvá, tloušťky jádrové omítky do 15 mm a tloušťky štuku do 3 mm štuková stěn</t>
  </si>
  <si>
    <t>"P1"2,8*(0,35+0,2)*5</t>
  </si>
  <si>
    <t>"P2"1,5*(0,35+0,2)*1</t>
  </si>
  <si>
    <t>"P5 vstupní dveře sever"1,9*(0,35+0,2)*1</t>
  </si>
  <si>
    <t>věnec + strop - sever</t>
  </si>
  <si>
    <t>3,41+3,3</t>
  </si>
  <si>
    <t>28</t>
  </si>
  <si>
    <t>622325101</t>
  </si>
  <si>
    <t>Oprava vnější vápenocementové hladké omítky složitosti 1 stěn v rozsahu do 10%</t>
  </si>
  <si>
    <t>562457797</t>
  </si>
  <si>
    <t>Oprava vápenocementové omítky vnějších ploch stupně členitosti 1 hladké stěn, v rozsahu opravované plochy do 10%</t>
  </si>
  <si>
    <t>sever</t>
  </si>
  <si>
    <t>43,52</t>
  </si>
  <si>
    <t>západ</t>
  </si>
  <si>
    <t>130,48</t>
  </si>
  <si>
    <t>jih</t>
  </si>
  <si>
    <t>32,51</t>
  </si>
  <si>
    <t>6.3</t>
  </si>
  <si>
    <t>Podlahy</t>
  </si>
  <si>
    <t>29</t>
  </si>
  <si>
    <t>783901453</t>
  </si>
  <si>
    <t>Vysátí betonových podlah před provedením nátěru</t>
  </si>
  <si>
    <t>830883454</t>
  </si>
  <si>
    <t>Příprava podkladu betonových podlah před provedením nátěru vysátím</t>
  </si>
  <si>
    <t>součet všech podlah 1.NP</t>
  </si>
  <si>
    <t>965,4</t>
  </si>
  <si>
    <t>30</t>
  </si>
  <si>
    <t>783913171</t>
  </si>
  <si>
    <t>Penetrační syntetický nátěr hrubých betonových podlah</t>
  </si>
  <si>
    <t>395563458</t>
  </si>
  <si>
    <t>Penetrační nátěr betonových podlah hrubých syntetický</t>
  </si>
  <si>
    <t>31</t>
  </si>
  <si>
    <t>632451211</t>
  </si>
  <si>
    <t>Potěr cementový samonivelační litý C20 tl do 35 mm</t>
  </si>
  <si>
    <t>270243534</t>
  </si>
  <si>
    <t>Potěr cementový samonivelační litý tř. C 20, tl. přes 30 do 35 mm</t>
  </si>
  <si>
    <t xml:space="preserve">součet 101 až 108 </t>
  </si>
  <si>
    <t>328,900</t>
  </si>
  <si>
    <t>32</t>
  </si>
  <si>
    <t>632451456</t>
  </si>
  <si>
    <t>Potěr pískocementový tl do 50 mm tř. C 25 běžný</t>
  </si>
  <si>
    <t>-791368809</t>
  </si>
  <si>
    <t>Potěr pískocementový běžný  tl. přes 40 do 50 mm tř. C 25</t>
  </si>
  <si>
    <t>č.m. 109</t>
  </si>
  <si>
    <t>636,5</t>
  </si>
  <si>
    <t>33</t>
  </si>
  <si>
    <t>632441111</t>
  </si>
  <si>
    <t>Potěr anhydritový samonivelační tl do 20 mm ze suchých směsí</t>
  </si>
  <si>
    <t>-320580590</t>
  </si>
  <si>
    <t>Potěr anhydritový samonivelační ze suchých směsí  tlouštky přes 10 do 20 mm</t>
  </si>
  <si>
    <t>34</t>
  </si>
  <si>
    <t>777611131</t>
  </si>
  <si>
    <t>Krycí epoxidový antistatický nátěr podlahy</t>
  </si>
  <si>
    <t>538424760</t>
  </si>
  <si>
    <t>Krycí nátěr podlahy antistatický epoxidový</t>
  </si>
  <si>
    <t>35</t>
  </si>
  <si>
    <t>631311115</t>
  </si>
  <si>
    <t>Mazanina tl do 80 mm z betonu prostého bez zvýšených nároků na prostředí tř. C 20/25</t>
  </si>
  <si>
    <t>1721283031</t>
  </si>
  <si>
    <t>Mazanina z betonu  prostého bez zvýšených nároků na prostředí tl. přes 50 do 80 mm tř. C 20/25</t>
  </si>
  <si>
    <t>2.NP součet podlah, tl. 45 mm</t>
  </si>
  <si>
    <t>98,100*0,045</t>
  </si>
  <si>
    <t>36</t>
  </si>
  <si>
    <t>631319011</t>
  </si>
  <si>
    <t>Příplatek k mazanině tl do 80 mm za přehlazení povrchu</t>
  </si>
  <si>
    <t>-1036744105</t>
  </si>
  <si>
    <t>Příplatek k cenám mazanin  za úpravu povrchu mazaniny přehlazením, mazanina tl. přes 50 do 80 mm</t>
  </si>
  <si>
    <t>Ostatní konstrukce a práce, bourání</t>
  </si>
  <si>
    <t>37</t>
  </si>
  <si>
    <t>962032231</t>
  </si>
  <si>
    <t>Bourání zdiva z cihel pálených nebo vápenopískových na MV nebo MVC přes 1 m3</t>
  </si>
  <si>
    <t>-1613456380</t>
  </si>
  <si>
    <t>Bourání zdiva nadzákladového z cihel nebo tvárnic  z cihel pálených nebo vápenopískových, na maltu vápennou nebo vápenocementovou, objemu přes 1 m3</t>
  </si>
  <si>
    <t>obvodová a střední zdi pro vestavbu stropu</t>
  </si>
  <si>
    <t>plocha cad, tl. 300 mm</t>
  </si>
  <si>
    <t>30,79*0,3*3</t>
  </si>
  <si>
    <t>38</t>
  </si>
  <si>
    <t>962081131</t>
  </si>
  <si>
    <t>Bourání příček ze skleněných tvárnic tl do 100 mm</t>
  </si>
  <si>
    <t>873181588</t>
  </si>
  <si>
    <t>Bourání zdiva příček nebo vybourání otvorů  ze skleněných tvárnic, tl. do 100 mm</t>
  </si>
  <si>
    <t>2,4*3,84*4</t>
  </si>
  <si>
    <t>39</t>
  </si>
  <si>
    <t>963012510</t>
  </si>
  <si>
    <t>Bourání stropů z ŽB desek š do 300 mm tl do 140 mm</t>
  </si>
  <si>
    <t>1995455483</t>
  </si>
  <si>
    <t>Bourání stropů z desek nebo panelů železobetonových prefabrikovaných s dutinami  z desek, š. do 300 mm tl. do 140 mm</t>
  </si>
  <si>
    <t>č.m. 1.01 - ploha cad</t>
  </si>
  <si>
    <t>Stávající podhledové bet.</t>
  </si>
  <si>
    <t>panely, přesná skladba</t>
  </si>
  <si>
    <t>nezjištěna</t>
  </si>
  <si>
    <t>237,05*0,14</t>
  </si>
  <si>
    <t>40</t>
  </si>
  <si>
    <t>965043431</t>
  </si>
  <si>
    <t>Bourání podkladů pod dlažby betonových s potěrem nebo teracem tl do 150 mm pl do 4 m2</t>
  </si>
  <si>
    <t>735612457</t>
  </si>
  <si>
    <t>Bourání mazanin betonových s potěrem nebo teracem tl. do 150 mm, plochy do 4 m2</t>
  </si>
  <si>
    <t>1,8*2,4*0,15</t>
  </si>
  <si>
    <t>41</t>
  </si>
  <si>
    <t>968082018</t>
  </si>
  <si>
    <t>Vybourání plastových rámů oken včetně křídel plochy přes 4 m2</t>
  </si>
  <si>
    <t>504217122</t>
  </si>
  <si>
    <t>Vybourání plastových rámů oken s křídly, dveřních zárubní, vrat  rámu oken s křídly, plochy přes 4 m2</t>
  </si>
  <si>
    <t>plastová okna</t>
  </si>
  <si>
    <t>2,4*3,8*2</t>
  </si>
  <si>
    <t>2,4*3,84*2</t>
  </si>
  <si>
    <t>plast. dveře</t>
  </si>
  <si>
    <t>1,6*5,15</t>
  </si>
  <si>
    <t>42</t>
  </si>
  <si>
    <t>971033341</t>
  </si>
  <si>
    <t>Vybourání otvorů ve zdivu cihelném pl do 0,09 m2 na MVC nebo MV tl do 300 mm</t>
  </si>
  <si>
    <t>kus</t>
  </si>
  <si>
    <t>1593380596</t>
  </si>
  <si>
    <t>Vybourání otvorů ve zdivu základovém nebo nadzákladovém z cihel, tvárnic, příčkovek  z cihel pálených na maltu vápennou nebo vápenocementovou plochy do 0,09 m2, tl. do 300 mm</t>
  </si>
  <si>
    <t>kapsy pro překlady</t>
  </si>
  <si>
    <t>"fasáda sever"2</t>
  </si>
  <si>
    <t>43</t>
  </si>
  <si>
    <t>971033351</t>
  </si>
  <si>
    <t>Vybourání otvorů ve zdivu cihelném pl do 0,09 m2 na MVC nebo MV tl do 450 mm</t>
  </si>
  <si>
    <t>2130664496</t>
  </si>
  <si>
    <t>Vybourání otvorů ve zdivu základovém nebo nadzákladovém z cihel, tvárnic, příčkovek  z cihel pálených na maltu vápennou nebo vápenocementovou plochy do 0,09 m2, tl. do 450 mm</t>
  </si>
  <si>
    <t>"fasáda západ"2*3</t>
  </si>
  <si>
    <t>44</t>
  </si>
  <si>
    <t>971033361</t>
  </si>
  <si>
    <t>Vybourání otvorů ve zdivu cihelném pl do 0,09 m2 na MVC nebo MV tl do 600 mm</t>
  </si>
  <si>
    <t>-843574193</t>
  </si>
  <si>
    <t>Vybourání otvorů ve zdivu základovém nebo nadzákladovém z cihel, tvárnic, příčkovek  z cihel pálených na maltu vápennou nebo vápenocementovou plochy do 0,09 m2, tl. do 600 mm</t>
  </si>
  <si>
    <t>"fasáda jih"1</t>
  </si>
  <si>
    <t>45</t>
  </si>
  <si>
    <t>971033541</t>
  </si>
  <si>
    <t>Vybourání otvorů ve zdivu cihelném pl do 1 m2 na MVC nebo MV tl do 300 mm</t>
  </si>
  <si>
    <t>-1446542190</t>
  </si>
  <si>
    <t>Vybourání otvorů ve zdivu základovém nebo nadzákladovém z cihel, tvárnic, příčkovek  z cihel pálených na maltu vápennou nebo vápenocementovou plochy do 1 m2, tl. do 300 mm</t>
  </si>
  <si>
    <t>překlad pro dveře mezi 1.02 a 1.01 (číslování stáv. stav)</t>
  </si>
  <si>
    <t>překlad 2,0 m, bouráno v délce 1,3 m</t>
  </si>
  <si>
    <t>1,3*0,3*0,3</t>
  </si>
  <si>
    <t>46</t>
  </si>
  <si>
    <t>971033561</t>
  </si>
  <si>
    <t>Vybourání otvorů ve zdivu cihelném pl do 1 m2 na MVC nebo MV tl do 600 mm</t>
  </si>
  <si>
    <t>1344928305</t>
  </si>
  <si>
    <t>Vybourání otvorů ve zdivu základovém nebo nadzákladovém z cihel, tvárnic, příčkovek  z cihel pálených na maltu vápennou nebo vápenocementovou plochy do 1 m2, tl. do 600 mm</t>
  </si>
  <si>
    <t>překlad nad otvor pro dveře z nového schodiště</t>
  </si>
  <si>
    <t>1,5*0,3*0,4</t>
  </si>
  <si>
    <t>47</t>
  </si>
  <si>
    <t>971033641</t>
  </si>
  <si>
    <t>Vybourání otvorů ve zdivu cihelném pl do 4 m2 na MVC nebo MV tl do 300 mm</t>
  </si>
  <si>
    <t>-750133688</t>
  </si>
  <si>
    <t>Vybourání otvorů ve zdivu základovém nebo nadzákladovém z cihel, tvárnic, příčkovek  z cihel pálených na maltu vápennou nebo vápenocementovou plochy do 4 m2, tl. do 300 mm</t>
  </si>
  <si>
    <t>pro dveře mezi 1.02 a 1.01 (číslování stáv. stav)</t>
  </si>
  <si>
    <t>0,84*2,2*0,3</t>
  </si>
  <si>
    <t>48</t>
  </si>
  <si>
    <t>971033651</t>
  </si>
  <si>
    <t>Vybourání otvorů ve zdivu cihelném pl do 4 m2 na MVC nebo MV tl do 600 mm</t>
  </si>
  <si>
    <t>-177698594</t>
  </si>
  <si>
    <t>Vybourání otvorů ve zdivu základovém nebo nadzákladovém z cihel, tvárnic, příčkovek  z cihel pálených na maltu vápennou nebo vápenocementovou plochy do 4 m2, tl. do 600 mm</t>
  </si>
  <si>
    <t>otvor pro dveře z nového schodiště</t>
  </si>
  <si>
    <t>0,9*2,1*0,4</t>
  </si>
  <si>
    <t>49</t>
  </si>
  <si>
    <t>941111111</t>
  </si>
  <si>
    <t>Montáž lešení řadového trubkového lehkého s podlahami zatížení do 200 kg/m2 š do 0,9 m v do 10 m</t>
  </si>
  <si>
    <t>-113856904</t>
  </si>
  <si>
    <t>Montáž lešení řadového trubkového lehkého pracovního s podlahami  s provozním zatížením tř. 3 do 200 kg/m2 šířky tř. W06 od 0,6 do 0,9 m, výšky do 10 m</t>
  </si>
  <si>
    <t>89,44</t>
  </si>
  <si>
    <t>218,40</t>
  </si>
  <si>
    <t>89,59</t>
  </si>
  <si>
    <t>příčka v místn. č. 109</t>
  </si>
  <si>
    <t>310,97</t>
  </si>
  <si>
    <t>50</t>
  </si>
  <si>
    <t>941111211</t>
  </si>
  <si>
    <t>Příplatek k lešení řadovému trubkovému lehkému s podlahami š 0,9 m v 10 m za první a ZKD den použití</t>
  </si>
  <si>
    <t>1575311755</t>
  </si>
  <si>
    <t>Montáž lešení řadového trubkového lehkého pracovního s podlahami  s provozním zatížením tř. 3 do 200 kg/m2 Příplatek za první a každý další den použití lešení k ceně -1111</t>
  </si>
  <si>
    <t>1,5 měsíce</t>
  </si>
  <si>
    <t>708,4*45</t>
  </si>
  <si>
    <t>51</t>
  </si>
  <si>
    <t>941111811</t>
  </si>
  <si>
    <t>Demontáž lešení řadového trubkového lehkého s podlahami zatížení do 200 kg/m2 š do 0,9 m v do 10 m</t>
  </si>
  <si>
    <t>-380954010</t>
  </si>
  <si>
    <t>Demontáž lešení řadového trubkového lehkého pracovního s podlahami  s provozním zatížením tř. 3 do 200 kg/m2 šířky tř. W06 od 0,6 do 0,9 m, výšky do 10 m</t>
  </si>
  <si>
    <t>708,4</t>
  </si>
  <si>
    <t>52</t>
  </si>
  <si>
    <t>949101111</t>
  </si>
  <si>
    <t>Lešení pomocné pro objekty pozemních staveb s lešeňovou podlahou v do 1,9 m zatížení do 150 kg/m2</t>
  </si>
  <si>
    <t>-834096789</t>
  </si>
  <si>
    <t>Lešení pomocné pracovní pro objekty pozemních staveb  pro zatížení do 150 kg/m2, o výšce lešeňové podlahy do 1,9 m</t>
  </si>
  <si>
    <t>"105 až 108"63,7+8,6+12,5+12,1</t>
  </si>
  <si>
    <t>98,1</t>
  </si>
  <si>
    <t>53</t>
  </si>
  <si>
    <t>949101112</t>
  </si>
  <si>
    <t>Lešení pomocné pro objekty pozemních staveb s lešeňovou podlahou v do 3,5 m zatížení do 150 kg/m2</t>
  </si>
  <si>
    <t>795366374</t>
  </si>
  <si>
    <t>Lešení pomocné pracovní pro objekty pozemních staveb  pro zatížení do 150 kg/m2, o výšce lešeňové podlahy přes 1,9 do 3,5 m</t>
  </si>
  <si>
    <t>"101 až 104"4,7+41,2+44,5+141,6</t>
  </si>
  <si>
    <t>54</t>
  </si>
  <si>
    <t>629991011</t>
  </si>
  <si>
    <t>Zakrytí výplní otvorů a svislých ploch fólií přilepenou lepící páskou</t>
  </si>
  <si>
    <t>-1950605667</t>
  </si>
  <si>
    <t>Zakrytí vnějších ploch před znečištěním  včetně pozdějšího odkrytí výplní otvorů a svislých ploch fólií přilepenou lepící páskou</t>
  </si>
  <si>
    <t>2,4*1,5*3</t>
  </si>
  <si>
    <t>2,4*3,9*5</t>
  </si>
  <si>
    <t>2,4*1,7*2</t>
  </si>
  <si>
    <t>2,4*1,9*1</t>
  </si>
  <si>
    <t>2,4*1,0*1</t>
  </si>
  <si>
    <t>1,5*1,0*1</t>
  </si>
  <si>
    <t>0,9*2,2*1</t>
  </si>
  <si>
    <t>1,0*2,2*1</t>
  </si>
  <si>
    <t>Mezisoučet</t>
  </si>
  <si>
    <t>oboustranně</t>
  </si>
  <si>
    <t>80,80</t>
  </si>
  <si>
    <t>55</t>
  </si>
  <si>
    <t>952901111</t>
  </si>
  <si>
    <t>Vyčištění budov bytové a občanské výstavby při výšce podlaží do 4 m</t>
  </si>
  <si>
    <t>2048960172</t>
  </si>
  <si>
    <t>Vyčištění budov nebo objektů před předáním do užívání  budov bytové nebo občanské výstavby, světlé výšky podlaží do 4 m</t>
  </si>
  <si>
    <t>195</t>
  </si>
  <si>
    <t>56</t>
  </si>
  <si>
    <t>952901114</t>
  </si>
  <si>
    <t>Vyčištění budov bytové a občanské výstavby při výšce podlaží přes 4 m</t>
  </si>
  <si>
    <t>1364607042</t>
  </si>
  <si>
    <t>Vyčištění budov nebo objektů před předáním do užívání  budov bytové nebo občanské výstavby, světlé výšky podlaží přes 4 m</t>
  </si>
  <si>
    <t>232</t>
  </si>
  <si>
    <t>997</t>
  </si>
  <si>
    <t>Přesun sutě</t>
  </si>
  <si>
    <t>57</t>
  </si>
  <si>
    <t>997013112</t>
  </si>
  <si>
    <t>Vnitrostaveništní doprava suti a vybouraných hmot pro budovy v do 9 m s použitím mechanizace</t>
  </si>
  <si>
    <t>-1309067725</t>
  </si>
  <si>
    <t>Vnitrostaveništní doprava suti a vybouraných hmot  vodorovně do 50 m svisle s použitím mechanizace pro budovy a haly výšky přes 6 do 9 m</t>
  </si>
  <si>
    <t>58</t>
  </si>
  <si>
    <t>997013501</t>
  </si>
  <si>
    <t>Odvoz suti a vybouraných hmot na skládku nebo meziskládku do 1 km se složením</t>
  </si>
  <si>
    <t>1278580709</t>
  </si>
  <si>
    <t>Odvoz suti a vybouraných hmot na skládku nebo meziskládku  se složením, na vzdálenost do 1 km</t>
  </si>
  <si>
    <t>59</t>
  </si>
  <si>
    <t>997013509</t>
  </si>
  <si>
    <t>Příplatek k odvozu suti a vybouraných hmot na skládku ZKD 1 km přes 1 km</t>
  </si>
  <si>
    <t>-1017901317</t>
  </si>
  <si>
    <t>Odvoz suti a vybouraných hmot na skládku nebo meziskládku  se složením, na vzdálenost Příplatek k ceně za každý další i započatý 1 km přes 1 km</t>
  </si>
  <si>
    <t>skládka 6 km</t>
  </si>
  <si>
    <t>133,506*5</t>
  </si>
  <si>
    <t>60</t>
  </si>
  <si>
    <t>997013801</t>
  </si>
  <si>
    <t>Poplatek za uložení na skládce (skládkovné) stavebního odpadu betonového kód odpadu 170 101</t>
  </si>
  <si>
    <t>164206219</t>
  </si>
  <si>
    <t>Poplatek za uložení stavebního odpadu na skládce (skládkovné) z prostého betonu zatříděného do Katalogu odpadů pod kódem 170 101</t>
  </si>
  <si>
    <t>61</t>
  </si>
  <si>
    <t>997013802</t>
  </si>
  <si>
    <t>Poplatek za uložení na skládce (skládkovné) stavebního odpadu železobetonového kód odpadu 170 101</t>
  </si>
  <si>
    <t>-1192787800</t>
  </si>
  <si>
    <t>Poplatek za uložení stavebního odpadu na skládce (skládkovné) z armovaného betonu zatříděného do Katalogu odpadů pod kódem 170 101</t>
  </si>
  <si>
    <t>62</t>
  </si>
  <si>
    <t>997013803</t>
  </si>
  <si>
    <t>Poplatek za uložení na skládce (skládkovné) stavebního odpadu cihelného kód odpadu 170 102</t>
  </si>
  <si>
    <t>152710762</t>
  </si>
  <si>
    <t>Poplatek za uložení stavebního odpadu na skládce (skládkovné) cihelného zatříděného do Katalogu odpadů pod kódem 170 102</t>
  </si>
  <si>
    <t>63</t>
  </si>
  <si>
    <t>997013804</t>
  </si>
  <si>
    <t>Poplatek za uložení na skládce (skládkovné) stavebního odpadu ze skla kód odpadu 170 202</t>
  </si>
  <si>
    <t>1198165250</t>
  </si>
  <si>
    <t>Poplatek za uložení stavebního odpadu na skládce (skládkovné) ze skla zatříděného do Katalogu odpadů pod kódem 170 202</t>
  </si>
  <si>
    <t>64</t>
  </si>
  <si>
    <t>997013811</t>
  </si>
  <si>
    <t>Poplatek za uložení na skládce (skládkovné) stavebního odpadu dřevěného kód odpadu 170 201</t>
  </si>
  <si>
    <t>357597290</t>
  </si>
  <si>
    <t>Poplatek za uložení stavebního odpadu na skládce (skládkovné) dřevěného zatříděného do Katalogu odpadů pod kódem 170 201</t>
  </si>
  <si>
    <t>65</t>
  </si>
  <si>
    <t>997013813</t>
  </si>
  <si>
    <t>Poplatek za uložení na skládce (skládkovné) stavebního odpadu z plastických hmot kód odpadu 170 203</t>
  </si>
  <si>
    <t>1900075058</t>
  </si>
  <si>
    <t>Poplatek za uložení stavebního odpadu na skládce (skládkovné) z plastických hmot zatříděného do Katalogu odpadů pod kódem 170 203</t>
  </si>
  <si>
    <t>998</t>
  </si>
  <si>
    <t>Přesun hmot</t>
  </si>
  <si>
    <t>66</t>
  </si>
  <si>
    <t>998011002</t>
  </si>
  <si>
    <t>Přesun hmot pro budovy zděné v do 12 m</t>
  </si>
  <si>
    <t>-866458311</t>
  </si>
  <si>
    <t>Přesun hmot pro budovy občanské výstavby, bydlení, výrobu a služby  s nosnou svislou konstrukcí zděnou z cihel, tvárnic nebo kamene vodorovná dopravní vzdálenost do 100 m pro budovy výšky přes 6 do 12 m</t>
  </si>
  <si>
    <t>PSV</t>
  </si>
  <si>
    <t>Práce a dodávky PSV</t>
  </si>
  <si>
    <t>711</t>
  </si>
  <si>
    <t>Izolace proti vodě, vlhkosti a plynům</t>
  </si>
  <si>
    <t>67</t>
  </si>
  <si>
    <t>711113117.R</t>
  </si>
  <si>
    <t>Izolace proti vlhkosti vodorovná za studena těsnicí stěrkou jednosložkovou na bázi cementu</t>
  </si>
  <si>
    <t>289578428</t>
  </si>
  <si>
    <t>Izolace proti zemní vlhkosti natěradly a tmely za studena na ploše vodorovné V těsnicí stěrkou jednosložkovu na bázi cementu
Včetně rohových pásek.</t>
  </si>
  <si>
    <t>"202"15,1</t>
  </si>
  <si>
    <t>"205"18,0</t>
  </si>
  <si>
    <t>"206"3,6</t>
  </si>
  <si>
    <t>68</t>
  </si>
  <si>
    <t>711113127.R</t>
  </si>
  <si>
    <t>Izolace proti vlhkosti svislá za studena těsnicí stěrkou jednosložkovou na bázi cementu</t>
  </si>
  <si>
    <t>-350215523</t>
  </si>
  <si>
    <t>Izolace proti zemní vlhkosti natěradly a tmely za studena na ploše svislé S těsnicí stěrkou jednosložkovu na bázi cementu
Včetně rohových pásek.</t>
  </si>
  <si>
    <t>"202"(17,51-0,9)*0,3+1,6*(1,5-0,3)</t>
  </si>
  <si>
    <t>"205"(17,06-0,9)*0,3+(1,0+3,8+1,0)*(2,0-0,3)+(0,8*7)*(1,5-0,3)</t>
  </si>
  <si>
    <t>"206"(7,66-0,8)*0,3+0,8*(1,5-0,3)</t>
  </si>
  <si>
    <t>69</t>
  </si>
  <si>
    <t>998711102</t>
  </si>
  <si>
    <t>Přesun hmot tonážní pro izolace proti vodě, vlhkosti a plynům v objektech výšky do 12 m</t>
  </si>
  <si>
    <t>1187833629</t>
  </si>
  <si>
    <t>Přesun hmot pro izolace proti vodě, vlhkosti a plynům  stanovený z hmotnosti přesunovaného materiálu vodorovná dopravní vzdálenost do 50 m v objektech výšky přes 6 do 12 m</t>
  </si>
  <si>
    <t>713</t>
  </si>
  <si>
    <t>Izolace tepelné</t>
  </si>
  <si>
    <t>70</t>
  </si>
  <si>
    <t>713111126</t>
  </si>
  <si>
    <t>Montáž izolace tepelné spodem stropů lepením bodově rohoží, pásů, dílců, desek</t>
  </si>
  <si>
    <t>-2104174657</t>
  </si>
  <si>
    <t>Montáž tepelné izolace stropů rohožemi, pásy, dílci, deskami, bloky (izolační materiál ve specifikaci) rovných spodem lepením bodově</t>
  </si>
  <si>
    <t>"P1"2,8*(0,27+0,6)*5</t>
  </si>
  <si>
    <t>"P2"1,5*(0,27+0,6)*1</t>
  </si>
  <si>
    <t>"P5 vstupní dveře sever"1,9*(0,27+0,3)*1</t>
  </si>
  <si>
    <t>71</t>
  </si>
  <si>
    <t>28376360</t>
  </si>
  <si>
    <t>deska XPS strukturovaný povrch hrana rovná λ=0,034 tl 20mm</t>
  </si>
  <si>
    <t>-1496488907</t>
  </si>
  <si>
    <t>"P1"2,8*(0,27)*5</t>
  </si>
  <si>
    <t>"P2"1,5*(0,27)*1</t>
  </si>
  <si>
    <t>"P5 vstupní dveře sever"1,9*(0,27)*1</t>
  </si>
  <si>
    <t>72</t>
  </si>
  <si>
    <t>28376361</t>
  </si>
  <si>
    <t>deska XPS hladký povrch λ=0,034 tl 30mm</t>
  </si>
  <si>
    <t>806718867</t>
  </si>
  <si>
    <t>"P1"2,8*(0,6)*5</t>
  </si>
  <si>
    <t>"P2"1,5*(0,6)*1</t>
  </si>
  <si>
    <t>"P5 vstupní dveře sever"1,9*(0,3)*1</t>
  </si>
  <si>
    <t>9,87*1,02 'Přepočtené koeficientem množství</t>
  </si>
  <si>
    <t>73</t>
  </si>
  <si>
    <t>713121211</t>
  </si>
  <si>
    <t>Montáž izolace tepelné podlah volně kladenými okrajovými pásky</t>
  </si>
  <si>
    <t>m</t>
  </si>
  <si>
    <t>-1843531064</t>
  </si>
  <si>
    <t>Montáž tepelné izolace podlah okrajovými pásky kladenými volně</t>
  </si>
  <si>
    <t>obvod cad - odečet otvorů</t>
  </si>
  <si>
    <t>"201"16,16-(0,9*5+0,8)</t>
  </si>
  <si>
    <t>"202"17,51-0,9</t>
  </si>
  <si>
    <t>"203"24,66-0,9</t>
  </si>
  <si>
    <t>"204"20,80-0,9</t>
  </si>
  <si>
    <t>"205"17,06-0,9</t>
  </si>
  <si>
    <t>"206"7,66-0,8</t>
  </si>
  <si>
    <t>74</t>
  </si>
  <si>
    <t>63140274</t>
  </si>
  <si>
    <t>pásek okrajový izolační minerální plovoucích podlah š 120 mm tl 12 mm</t>
  </si>
  <si>
    <t>-487730951</t>
  </si>
  <si>
    <t>75</t>
  </si>
  <si>
    <t>713121111</t>
  </si>
  <si>
    <t>Montáž izolace tepelné podlah volně kladenými rohožemi, pásy, dílci, deskami 1 vrstva</t>
  </si>
  <si>
    <t>565354894</t>
  </si>
  <si>
    <t>Montáž tepelné izolace podlah rohožemi, pásy, deskami, dílci, bloky (izolační materiál ve specifikaci) kladenými volně jednovrstvá</t>
  </si>
  <si>
    <t>201 až 206</t>
  </si>
  <si>
    <t>76</t>
  </si>
  <si>
    <t>63141432</t>
  </si>
  <si>
    <t>deska tepelně izolační minerální plovoucích podlah λ=0,033-0,035 tl 30mm</t>
  </si>
  <si>
    <t>722585192</t>
  </si>
  <si>
    <t>98,1*1,02 'Přepočtené koeficientem množství</t>
  </si>
  <si>
    <t>77</t>
  </si>
  <si>
    <t>713121131</t>
  </si>
  <si>
    <t>Montáž izolace tepelné podlah parotěsné reflexní tl do 5 mm</t>
  </si>
  <si>
    <t>-1133464032</t>
  </si>
  <si>
    <t>Montáž tepelné izolace podlah parotěsnými reflexními pásy, tloušťka izolace do 5 mm</t>
  </si>
  <si>
    <t>78</t>
  </si>
  <si>
    <t>28329042</t>
  </si>
  <si>
    <t>fólie PE separační či ochranná tl. 0,2mm</t>
  </si>
  <si>
    <t>1460801677</t>
  </si>
  <si>
    <t>98,1*1,05 'Přepočtené koeficientem množství</t>
  </si>
  <si>
    <t>79</t>
  </si>
  <si>
    <t>713131141</t>
  </si>
  <si>
    <t>Montáž izolace tepelné stěn a základů lepením celoplošně rohoží, pásů, dílců, desek</t>
  </si>
  <si>
    <t>1044292016</t>
  </si>
  <si>
    <t>Montáž tepelné izolace stěn rohožemi, pásy, deskami, dílci, bloky (izolační materiál ve specifikaci) lepením celoplošně</t>
  </si>
  <si>
    <t>podlepení vnitřních parapetů</t>
  </si>
  <si>
    <t>32,7*0,12</t>
  </si>
  <si>
    <t>vnějších parapetů</t>
  </si>
  <si>
    <t>80</t>
  </si>
  <si>
    <t>1659850266</t>
  </si>
  <si>
    <t>podlepení vnějších parapetů</t>
  </si>
  <si>
    <t>81</t>
  </si>
  <si>
    <t>1419129474</t>
  </si>
  <si>
    <t>82</t>
  </si>
  <si>
    <t>998713102</t>
  </si>
  <si>
    <t>Přesun hmot tonážní pro izolace tepelné v objektech v do 12 m</t>
  </si>
  <si>
    <t>1380269611</t>
  </si>
  <si>
    <t>Přesun hmot pro izolace tepelné stanovený z hmotnosti přesunovaného materiálu vodorovná dopravní vzdálenost do 50 m v objektech výšky přes 6 m do 12 m</t>
  </si>
  <si>
    <t>763</t>
  </si>
  <si>
    <t>Konstrukce suché výstavby</t>
  </si>
  <si>
    <t>83</t>
  </si>
  <si>
    <t>763111314</t>
  </si>
  <si>
    <t>SDK příčka tl 100 mm profil CW+UW 75 desky 1xA 12,5 TI 60 mm EI 30 Rw 47 DB</t>
  </si>
  <si>
    <t>1567749713</t>
  </si>
  <si>
    <t>Příčka ze sádrokartonových desek  s nosnou konstrukcí z jednoduchých ocelových profilů UW, CW jednoduše opláštěná deskou standardní A tl. 12,5 mm, příčka tl. 100 mm, profil 75 TI tl. 60 mm, EI 30, Rw 47 dB</t>
  </si>
  <si>
    <t>"podélné - plocha cad"39,43-0,9*2,02*2</t>
  </si>
  <si>
    <t>24,36-0,9*2,02-0,8*2,02</t>
  </si>
  <si>
    <t>11,88</t>
  </si>
  <si>
    <t>příčné</t>
  </si>
  <si>
    <t>(1,3+0,1+1,6)*3,405-0,9*2,02</t>
  </si>
  <si>
    <t>3,8*3,5</t>
  </si>
  <si>
    <t>(1,6+0,1+2,0)*3,59</t>
  </si>
  <si>
    <t>84</t>
  </si>
  <si>
    <t>76311141.R</t>
  </si>
  <si>
    <t xml:space="preserve">SDK příčka tl 150 mm profil CW+UW 100 desky 2xA 12,5 TI 60 mm </t>
  </si>
  <si>
    <t>368524905</t>
  </si>
  <si>
    <t>Stěna musí být provedena systémově dle výrobce s certifikátem do dané výšky a zatížení kategorie BažD</t>
  </si>
  <si>
    <t>1.np</t>
  </si>
  <si>
    <t>20,84*5,1-(0,9*2,02+1,6*2,0)</t>
  </si>
  <si>
    <t>8,85*5,1</t>
  </si>
  <si>
    <t>2,0*5,1-0,9*2,02</t>
  </si>
  <si>
    <t>85</t>
  </si>
  <si>
    <t>76311141.R.2</t>
  </si>
  <si>
    <t xml:space="preserve">SDK příčka tl 200 mm profil CW+UW 150 desky 2xA 12,5 TI 60 mm </t>
  </si>
  <si>
    <t>1768593312</t>
  </si>
  <si>
    <t>"plocha cad"39,43</t>
  </si>
  <si>
    <t>86</t>
  </si>
  <si>
    <t>76311151.R</t>
  </si>
  <si>
    <t>SDK příčka tl 225 mm profil CW+UW 150 desky 3xA 12,5</t>
  </si>
  <si>
    <t>-1564810610</t>
  </si>
  <si>
    <t>1.NP - 109</t>
  </si>
  <si>
    <t>plocha cad + zalomení</t>
  </si>
  <si>
    <t>300,01+10,96*1,0</t>
  </si>
  <si>
    <t>87</t>
  </si>
  <si>
    <t>763121411</t>
  </si>
  <si>
    <t>SDK stěna předsazená tl 62,5 mm profil CW+UW 50 deska 1xA 12,5 bez TI EI 15</t>
  </si>
  <si>
    <t>479892356</t>
  </si>
  <si>
    <t>Stěna předsazená ze sádrokartonových desek s nosnou konstrukcí z ocelových profilů CW, UW jednoduše opláštěná deskou standardní A tl. 12,5 mm, bez TI, EI 15 stěna tl. 62,5 mm, profil 50</t>
  </si>
  <si>
    <t>"107"(1,12+0,9+1,0)*3,0</t>
  </si>
  <si>
    <t>3,8*3,76</t>
  </si>
  <si>
    <t>(1,6+0,1+2,0)*3,76</t>
  </si>
  <si>
    <t>88</t>
  </si>
  <si>
    <t>76313141.R</t>
  </si>
  <si>
    <t>SDK podhled desky 1xA 12,5 TI λ=0,037 tl 200mm dvouvrstvá spodní kce profil CD+UD</t>
  </si>
  <si>
    <t>-445459673</t>
  </si>
  <si>
    <t>plocha nad místnostmi 101 až 104 - odečet místností 101, 102 a 103, kde bude nižší samonosný podhled.</t>
  </si>
  <si>
    <t>234,216-(4,7+41,2+44,5)</t>
  </si>
  <si>
    <t>"plocha místností 201,203,204"9,7+27,9+23,8</t>
  </si>
  <si>
    <t>89</t>
  </si>
  <si>
    <t>76313141.R.3</t>
  </si>
  <si>
    <t>SDK podhled desky 1xH2 12,5 TI λ=0,037 tl 200mm dvouvrstvá spodní kce profil CD+UD</t>
  </si>
  <si>
    <t>585682460</t>
  </si>
  <si>
    <t>"plocha místností 202, 205 a 206"15,1+18,0+3,6</t>
  </si>
  <si>
    <t>90</t>
  </si>
  <si>
    <t>76313141.R.2</t>
  </si>
  <si>
    <t>SDK podhled (bez desek) TI λ=0,037 tl 200mm dvouvrstvá spodní kce profil CD+UD</t>
  </si>
  <si>
    <t>1527840258</t>
  </si>
  <si>
    <t>plocha nad místnostmi 101, 102 a 103, kde bude nižší samonosný podhled</t>
  </si>
  <si>
    <t>4,7+41,2+44,5</t>
  </si>
  <si>
    <t>rozdíl mezi plochou místností (98,1 m2) a celkovou plochou podhledu pod střechou (cad = 102,51 m2) kde musí proběhnout tepelná izolace</t>
  </si>
  <si>
    <t>102,51-98,1</t>
  </si>
  <si>
    <t>91</t>
  </si>
  <si>
    <t>763132.R</t>
  </si>
  <si>
    <t>Samonosný SDK rošt z CW 100 deska A 12,5 mm</t>
  </si>
  <si>
    <t>-724073264</t>
  </si>
  <si>
    <t>místnosti 101, 102 a 103</t>
  </si>
  <si>
    <t>92</t>
  </si>
  <si>
    <t>7131211.R</t>
  </si>
  <si>
    <t>Montáž izolace parotěsné podhledů</t>
  </si>
  <si>
    <t>342830991</t>
  </si>
  <si>
    <t>plocha nad místnostmi 101 až 104</t>
  </si>
  <si>
    <t>234,216</t>
  </si>
  <si>
    <t>2.NP celková plocha podhledu i nad příčkami</t>
  </si>
  <si>
    <t>102,51</t>
  </si>
  <si>
    <t>93</t>
  </si>
  <si>
    <t>28329274</t>
  </si>
  <si>
    <t>fólie PE vyztužená pro parotěsnou vrstvu (reakce na oheň - třída E) 110g/m2</t>
  </si>
  <si>
    <t>1573447692</t>
  </si>
  <si>
    <t>336,726*1,1 'Přepočtené koeficientem množství</t>
  </si>
  <si>
    <t>94</t>
  </si>
  <si>
    <t>763173111</t>
  </si>
  <si>
    <t>Montáž úchytu pro umyvadlo v SDK kci</t>
  </si>
  <si>
    <t>536223236</t>
  </si>
  <si>
    <t>Instalační technika pro konstrukce ze sádrokartonových desek  montáž nosičů zařizovacích předmětů  úchytu pro umyvadlo</t>
  </si>
  <si>
    <t>95</t>
  </si>
  <si>
    <t>59030729</t>
  </si>
  <si>
    <t>konstrukce pro uchycení umyvadla s nástěnnými bateriemi osová rozteč CW profilů 450-625mm</t>
  </si>
  <si>
    <t>1760681427</t>
  </si>
  <si>
    <t>96</t>
  </si>
  <si>
    <t>763173112</t>
  </si>
  <si>
    <t>Montáž úchytu pro pisoár v SDK kci</t>
  </si>
  <si>
    <t>-578929763</t>
  </si>
  <si>
    <t>Instalační technika pro konstrukce ze sádrokartonových desek  montáž nosičů zařizovacích předmětů  úchytu pro pisoár</t>
  </si>
  <si>
    <t>97</t>
  </si>
  <si>
    <t>59030728</t>
  </si>
  <si>
    <t>konstrukce pro uchycení pisoáru osová rozteč CW profilů 450-625mm</t>
  </si>
  <si>
    <t>-352623155</t>
  </si>
  <si>
    <t>98</t>
  </si>
  <si>
    <t>763173113</t>
  </si>
  <si>
    <t>Montáž úchytu pro WC v SDK kci</t>
  </si>
  <si>
    <t>-1445966895</t>
  </si>
  <si>
    <t>Instalační technika pro konstrukce ze sádrokartonových desek  montáž nosičů zařizovacích předmětů  úchytu pro WC</t>
  </si>
  <si>
    <t>99</t>
  </si>
  <si>
    <t>59030731</t>
  </si>
  <si>
    <t>konstrukce pro uchycení WC osová rozteč CW profilů 450-625mm</t>
  </si>
  <si>
    <t>819878832</t>
  </si>
  <si>
    <t>100</t>
  </si>
  <si>
    <t>763411116</t>
  </si>
  <si>
    <t>Sanitární příčky do mokrého prostředí, kompaktní desky tl 13 mm</t>
  </si>
  <si>
    <t>-432427445</t>
  </si>
  <si>
    <t>Sanitární příčky vhodné do mokrého prostředí dělící z kompaktních desek tl. 13 mm</t>
  </si>
  <si>
    <t>"202"3,7*2,05-0,7*1,97*4</t>
  </si>
  <si>
    <t>1,2*2,05*3</t>
  </si>
  <si>
    <t>101</t>
  </si>
  <si>
    <t>998763302</t>
  </si>
  <si>
    <t>Přesun hmot tonážní pro sádrokartonové konstrukce v objektech v do 12 m</t>
  </si>
  <si>
    <t>1501477683</t>
  </si>
  <si>
    <t>Přesun hmot pro konstrukce montované z desek  sádrokartonových, sádrovláknitých, cementovláknitých nebo cementových stanovený z hmotnosti přesunovaného materiálu vodorovná dopravní vzdálenost do 50 m v objektech výšky přes 6 do 12 m</t>
  </si>
  <si>
    <t>764</t>
  </si>
  <si>
    <t>Konstrukce klempířské</t>
  </si>
  <si>
    <t>102</t>
  </si>
  <si>
    <t>764002851</t>
  </si>
  <si>
    <t>Demontáž oplechování parapetů do suti</t>
  </si>
  <si>
    <t>361729537</t>
  </si>
  <si>
    <t>Demontáž klempířských konstrukcí oplechování parapetů do suti</t>
  </si>
  <si>
    <t>2,4*2</t>
  </si>
  <si>
    <t>2,4*8</t>
  </si>
  <si>
    <t>1,6</t>
  </si>
  <si>
    <t>103</t>
  </si>
  <si>
    <t>764216602</t>
  </si>
  <si>
    <t>Oplechování rovných parapetů mechanicky kotvené z Pz s povrchovou úpravou rš 200 mm</t>
  </si>
  <si>
    <t>-1500645635</t>
  </si>
  <si>
    <t>Oplechování parapetů z pozinkovaného plechu s povrchovou úpravou rovných mechanicky kotvené, bez rohů rš 200 mm</t>
  </si>
  <si>
    <t>2,4*3</t>
  </si>
  <si>
    <t>2,4*5</t>
  </si>
  <si>
    <t>2,4*1</t>
  </si>
  <si>
    <t>1,5*1</t>
  </si>
  <si>
    <t>104</t>
  </si>
  <si>
    <t>998764102</t>
  </si>
  <si>
    <t>Přesun hmot tonážní pro konstrukce klempířské v objektech v do 12 m</t>
  </si>
  <si>
    <t>1611916552</t>
  </si>
  <si>
    <t>Přesun hmot pro konstrukce klempířské stanovený z hmotnosti přesunovaného materiálu vodorovná dopravní vzdálenost do 50 m v objektech výšky přes 6 do 12 m</t>
  </si>
  <si>
    <t>766</t>
  </si>
  <si>
    <t>Konstrukce truhlářské</t>
  </si>
  <si>
    <t>105</t>
  </si>
  <si>
    <t>766441821</t>
  </si>
  <si>
    <t>Demontáž parapetních desek dřevěných nebo plastových šířky do 30 cm délky přes 1,0 m</t>
  </si>
  <si>
    <t>553551182</t>
  </si>
  <si>
    <t>Demontáž parapetních desek dřevěných nebo plastových šířky do 300 mm délky přes 1m</t>
  </si>
  <si>
    <t>106</t>
  </si>
  <si>
    <t>766691914</t>
  </si>
  <si>
    <t>Vyvěšení nebo zavěšení dřevěných křídel dveří pl do 2 m2</t>
  </si>
  <si>
    <t>1719799200</t>
  </si>
  <si>
    <t>Ostatní práce  vyvěšení nebo zavěšení křídel s případným uložením a opětovným zavěšením po provedení stavebních změn dřevěných dveřních, plochy do 2 m2</t>
  </si>
  <si>
    <t>dveře (700+700)/2100 mm - 2 ks</t>
  </si>
  <si>
    <t>(1+1)*2</t>
  </si>
  <si>
    <t>107</t>
  </si>
  <si>
    <t>766.R.1</t>
  </si>
  <si>
    <t>O1 Okno plastové dvoukřídlé 2400 x 1500 mm</t>
  </si>
  <si>
    <t>ks</t>
  </si>
  <si>
    <t>-761245417</t>
  </si>
  <si>
    <t>Okno plastové, otevíravé s ventilací, dvoukřídlé, celoprosklené pro
stavební otvor 2400x1500mm. Uwmax=1,1W/m2K.Barva bílá, sklo čiré.
Pojistka kliky proti otevření.
Montáž na ocelové dilatační kotvící pásky.
Montážní spára opatřena parotěsnou páskou v interieru, paropropustnou
páskou v exterieru popř. možno nahradit PUR pěnu montážní spáry
komprimační páskou s tepelně iz. schopností určenou pro systémovou
montáž otvorových výplní s odolností proti UV + parotěsnost.</t>
  </si>
  <si>
    <t>108</t>
  </si>
  <si>
    <t>766.R.2</t>
  </si>
  <si>
    <t>O2 Okno plastové fixní 2400 x 3840 mm</t>
  </si>
  <si>
    <t>675784533</t>
  </si>
  <si>
    <t>Okno plastové, fixní, celoprosklené pro stavební otvor 2400x3840mm.
Uwmax=1,1W/m2K.Barva bílá, sklo čiré.
Montáž na ocelové dilatační kotvící pásky.
Montážní spára opatřena parotěsnou páskou v interieru, paropropustnou
páskou v exterieru popř. možno nahradit PUR pěnu montážní spáry
komprimační páskou s tepelně iz. schopností určenou pro systémovou
montáž otvorových výplní s odolností proti UV + parotěsnost.</t>
  </si>
  <si>
    <t>109</t>
  </si>
  <si>
    <t>766.R.3</t>
  </si>
  <si>
    <t>O3 Okno plastové dvoukřídlé 2400 x 1690 mm</t>
  </si>
  <si>
    <t>959246930</t>
  </si>
  <si>
    <t>Okno plastové, otevíravé s ventilací, dvoukřídlé, celoprosklené pro
stavební otvor 2400x1690mm. Uwmax=1,1W/m2K.Barva bílá, sklo čiré.
Pojistka kliky proti otevření.
Montáž na ocelové dilatační kotvící pásky.
Montážní spára opatřena parotěsnou páskou v interieru, paropropustnou
páskou v exterieru popř. možno nahradit PUR pěnu montážní spáry
komprimační páskou s tepelně iz. schopností určenou pro systémovou
montáž otvorových výplní s odolností proti UV + parotěsnost.</t>
  </si>
  <si>
    <t>110</t>
  </si>
  <si>
    <t>766.R.4</t>
  </si>
  <si>
    <t>O4 Okno plastové dvoukřídlé 2400 x 1900 mm</t>
  </si>
  <si>
    <t>2026227908</t>
  </si>
  <si>
    <t>Okno plastové, otevíravé s ventilací, dvoukřídlé, celoprosklené pro
stavební otvor 2400x1900mm. Uwmax=1,1W/m2K.Barva bílá, sklo čiré.
Pojistka kliky proti otevření.
Montáž na ocelové dilatační kotvící pásky.
Montážní spára opatřena parotěsnou páskou v interieru, paropropustnou
páskou v exterieru popř. možno nahradit PUR pěnu montážní spáry
komprimační páskou s tepelně iz. schopností určenou pro systémovou
montáž otvorových výplní s odolností proti UV + parotěsnost.</t>
  </si>
  <si>
    <t>111</t>
  </si>
  <si>
    <t>766.R.5</t>
  </si>
  <si>
    <t>O5 Okno plastové dvoukřídlé 2400 x 1000 mm</t>
  </si>
  <si>
    <t>1980410414</t>
  </si>
  <si>
    <t>Okno plastové, otevíravé s ventilací, dvoukřídlé, celoprosklené pro
stavební otvor 2400x1000mm. Uwmax=1,1W/m2K.Barva bílá, sklo čiré.
Pojistka kliky proti otevření.
Montáž na ocelové dilatační kotvící pásky.
Montážní spára opatřena parotěsnou páskou v interieru, paropropustnou
páskou v exterieru popř. možno nahradit PUR pěnu montážní spáry
komprimační páskou s tepelně iz. schopností určenou pro systémovou
montáž otvorových výplní s odolností proti UV + parotěsnost.</t>
  </si>
  <si>
    <t>112</t>
  </si>
  <si>
    <t>766.R.6</t>
  </si>
  <si>
    <t>O6 Okno plastové dvoukřídlé 1500 x 1000 mm</t>
  </si>
  <si>
    <t>-2008772179</t>
  </si>
  <si>
    <t>Okno plastové, otevíravé s ventilací, dvoukřídlé, celoprosklené pro
stavební otvor 1500x1000mm. Uwmax=1,1W/m2K.Barva bílá, sklo čiré.
Pojistka kliky proti otevření.
Montáž na ocelové dilatační kotvící pásky.
Montážní spára opatřena parotěsnou páskou v interieru, paropropustnou
páskou v exterieru popř. možno nahradit PUR pěnu montážní spáry
komprimační páskou s tepelně iz. schopností určenou pro systémovou
montáž otvorových výplní s odolností proti UV + parotěsnost.</t>
  </si>
  <si>
    <t>113</t>
  </si>
  <si>
    <t>766.R.7</t>
  </si>
  <si>
    <t>O7 Okno plastové dvoukřídlé 2400 x 1000 mm</t>
  </si>
  <si>
    <t>-1092835111</t>
  </si>
  <si>
    <t>Okno plastové, otevíravé s ventilací, dvoukřídlé, celoprosklené pro
stavební otvor 2400x1000mm. Uwmax=1,1W/m2K.Barva bílá, sklo
průsvitné, neprůhledné. Pojistka kliky proti otevření.
Montáž na ocelové dilatační kotvící pásky.
Montážní spára opatřena parotěsnou páskou v interieru, paropropustnou
páskou v exterieru popř. možno nahradit PUR pěnu montážní spáry
komprimační páskou s tepelně iz. schopností určenou pro systémovou
montáž otvorových výplní s odolností proti UV + parotěsnost.</t>
  </si>
  <si>
    <t>114</t>
  </si>
  <si>
    <t>766.R.8</t>
  </si>
  <si>
    <t>DO2 Dveře vchodové plastové otevíravé 900 x 2200 mm</t>
  </si>
  <si>
    <t>19476894</t>
  </si>
  <si>
    <t>Vchodové dveře plastové, otevírané, výplň plast, pro stavební otvor
1600x2200mm (světlost hlavního křídla 900x2200mm),
Uwmax=1,2W/m2K.
Bezpečnostní kování dle výběru investora, zámek typu FAB. Barva bílá.
Montáž na ocelové dilatační kotvící pásky.
Montážní spára opatřena parotěsnou páskou v interieru, paropropustnou
páskou v exterieru popř. možno nahradit PUR pěnu montážní spáry
komprimační páskou s tepelně iz. schopností určenou pro systémovou
montáž otvorových výplní s odolností proti UV + parotěsnost.</t>
  </si>
  <si>
    <t>115</t>
  </si>
  <si>
    <t>766.R.9</t>
  </si>
  <si>
    <t>DO1 Dveře vchodové plastové otevíravé 1000 x 2200 mm</t>
  </si>
  <si>
    <t>-1964018941</t>
  </si>
  <si>
    <t>116</t>
  </si>
  <si>
    <t>766.R.10</t>
  </si>
  <si>
    <t>D1 Dveře vnitřní ocelové, dvoukřídlé, ocelová zárubeň 1500 x 1970 mm</t>
  </si>
  <si>
    <t>227613514</t>
  </si>
  <si>
    <t>Ocelová zárubeň, bezprahové, RAL dle výběru investora.Ocelové dveře, ocelová zárubeň, celolakované tvrzeným
lakem s UV ochranou. Kování, zámek dle výběru investora před zahájením st. prací.
Světlost průchodu 1500x1970mm, dvoukřídlé</t>
  </si>
  <si>
    <t>117</t>
  </si>
  <si>
    <t>766.R.11</t>
  </si>
  <si>
    <t>D2 Dveře vnitřní dřevěné, dvoukřídlé, obložková zárubeň 800 x 1970 mm</t>
  </si>
  <si>
    <t>800817105</t>
  </si>
  <si>
    <t>Obložková zárubeň, bezprahové, dekor dle výběru investora. Deskové MDF dveře s dekorem, MDF zárubeň s
dekorem dle dveří. Kování, zámek dle výběru investora před zahájením st. prací.
Světlost průchodu 800x1970mm, levé / pravé dle výkresu</t>
  </si>
  <si>
    <t>118</t>
  </si>
  <si>
    <t>766.R.12</t>
  </si>
  <si>
    <t>D3 Dveře vnitřní ocelové, dvoukřídlé, ocelová zárubeň 1450 x 2100 mm</t>
  </si>
  <si>
    <t>-1865018435</t>
  </si>
  <si>
    <t>Ocelová zárubeň, bezprahové, RAL dle výběru investora.Ocelové dveře, ocelová zárubeň, celolakované tvrzeným
lakem s UV ochranou. Kování, zámek dle výběru investora před zahájením st. prací.
Světlost průchodu 1450x2100mm, dvoukřídlé, levé / pravé dle výkresu</t>
  </si>
  <si>
    <t>119</t>
  </si>
  <si>
    <t>766.R.13</t>
  </si>
  <si>
    <t>D4 Dveře vnitřní dřevěné, jednokřídlé, obložková zárubeň 700 x 1970 mm</t>
  </si>
  <si>
    <t>-1603680928</t>
  </si>
  <si>
    <t>Obložková zárubeň, bezprahové, dekor dle výběru investora. Deskové MDF dveře s dekorem, MDF zárubeň s
dekorem dle dveří. Kování, zámek dle výběru investora před zahájením st. prací.
Světlost průchodu 700x1970mm, levé / pravé dle výkresu</t>
  </si>
  <si>
    <t>120</t>
  </si>
  <si>
    <t>766.R.14</t>
  </si>
  <si>
    <t>D5 Dveře vnitřní ocelové, dvoukřídlé, ocelová zárubeň 800 x 1970 mm</t>
  </si>
  <si>
    <t>-1518431217</t>
  </si>
  <si>
    <t>Ocelová zárubeň, bezprahové, RAL dle výběru investora.Ocelové dveře, ocelová zárubeň, celolakované tvrzeným
lakem s UV ochranou. Kování, zámek dle výběru investora před zahájením st. prací.
Světlost průchodu 800x1970mm, levé / pravé dle výkresu</t>
  </si>
  <si>
    <t>121</t>
  </si>
  <si>
    <t>766694113</t>
  </si>
  <si>
    <t>Montáž parapetních desek dřevěných nebo plastových šířky do 30 cm délky do 2,6 m</t>
  </si>
  <si>
    <t>1123894689</t>
  </si>
  <si>
    <t>Montáž ostatních truhlářských konstrukcí parapetních desek dřevěných nebo plastových šířky do 300 mm, délky přes 1600 do 2600 mm</t>
  </si>
  <si>
    <t>3+5+2+1+1+1+1</t>
  </si>
  <si>
    <t>122</t>
  </si>
  <si>
    <t>61144400</t>
  </si>
  <si>
    <t>parapet plastový vnitřní komůrkový 180x20x1000mm</t>
  </si>
  <si>
    <t>2056245534</t>
  </si>
  <si>
    <t>123</t>
  </si>
  <si>
    <t>61144019</t>
  </si>
  <si>
    <t>koncovka k parapetu plastovému vnitřnímu 1 pár</t>
  </si>
  <si>
    <t>sada</t>
  </si>
  <si>
    <t>1132463783</t>
  </si>
  <si>
    <t>124</t>
  </si>
  <si>
    <t>766.R.20</t>
  </si>
  <si>
    <t>Konstrukce dřevěné podlahy se schody</t>
  </si>
  <si>
    <t>1939102490</t>
  </si>
  <si>
    <t>Nosné prvky z smrkového řeziva, impregnováno proti dřevokazným houbám a hmyzu
- Rozměry nutno ověřit na stavbě dle rovinnosti povrchu palandy a případně upravit výškové hodnoty trámků
- Nosné prvky kotvit ke stěnám pomocí ocelových úhelníků a vrutů, k podlaze pomocí vrutů
- fošny/trámky spojeny pomocí kampování zajištění konstrukční vrutem v každém spoji
- podlaha z smrkových prken tl.25mm na P+D, impregnováno proti dřev. h. a hmyzu, povrchová úprava podlahový
tvrdolak s pigmentací dle požadavku investora
- trámky/fošny vždy na plný rozměr tozn 250x70, 110x50 a 200x50mm, upravit dle potřeby na místě pomocí hoblíku</t>
  </si>
  <si>
    <t>125</t>
  </si>
  <si>
    <t>998766202</t>
  </si>
  <si>
    <t>Přesun hmot procentní pro konstrukce truhlářské v objektech v do 12 m</t>
  </si>
  <si>
    <t>%</t>
  </si>
  <si>
    <t>-511200793</t>
  </si>
  <si>
    <t>Přesun hmot pro konstrukce truhlářské stanovený procentní sazbou (%) z ceny vodorovná dopravní vzdálenost do 50 m v objektech výšky přes 6 do 12 m</t>
  </si>
  <si>
    <t>767</t>
  </si>
  <si>
    <t>Konstrukce zámečnické</t>
  </si>
  <si>
    <t>126</t>
  </si>
  <si>
    <t>767122812</t>
  </si>
  <si>
    <t>Demontáž stěn s výplní z drátěné sítě, svařovaných</t>
  </si>
  <si>
    <t>2113773359</t>
  </si>
  <si>
    <t>Demontáž stěn a příček s výplní z drátěné sítě  svařovaných</t>
  </si>
  <si>
    <t>ocelová konstrukce jeklová se síťovou výplní, výška 6,0 m</t>
  </si>
  <si>
    <t>(6,255+14,055+23,605)*6,0</t>
  </si>
  <si>
    <t>127</t>
  </si>
  <si>
    <t>767641800</t>
  </si>
  <si>
    <t>Demontáž zárubní dveří odřezáním plochy do 2,5 m2</t>
  </si>
  <si>
    <t>-683534641</t>
  </si>
  <si>
    <t>Demontáž dveřních zárubní  odřezáním od upevnění, plochy dveří do 2,5 m2</t>
  </si>
  <si>
    <t>dveře 1400/2100 mm</t>
  </si>
  <si>
    <t>1+1</t>
  </si>
  <si>
    <t>128</t>
  </si>
  <si>
    <t>767651805</t>
  </si>
  <si>
    <t>Demontáž zárubní vrat odřezáním plochy přes 10,0 m2</t>
  </si>
  <si>
    <t>-1631113465</t>
  </si>
  <si>
    <t>Demontáž vratových zárubní  odřezáním od upevnění, plochy vrat přes 10 m2</t>
  </si>
  <si>
    <t>129</t>
  </si>
  <si>
    <t>767651814</t>
  </si>
  <si>
    <t>Demontáž vrat garážových sekčních zajížděcích pod strop plochy přes 13 m2</t>
  </si>
  <si>
    <t>1264303653</t>
  </si>
  <si>
    <t>Demontáž garážových a průmyslových vrat sekčních zajížděcích pod strop, plochy přes 13 m2</t>
  </si>
  <si>
    <t>10,0*5,0 m</t>
  </si>
  <si>
    <t>130</t>
  </si>
  <si>
    <t>767.R.1</t>
  </si>
  <si>
    <t>Schodiště bočnicové z ocelového plechu</t>
  </si>
  <si>
    <t>-2104399786</t>
  </si>
  <si>
    <t>Schodiště bočnicové z ocelového plechu, stupně roštové s okem &lt;32mm, úprava Zn
Stupně: 10x170/300 mm + podesta 1500 mm + 10x170/300 mm + podesta 2715 mm
Zábradlí z jeklu 50x50x2mm popř z trubky Ø50mm, Zn
Výplň zábradlí ze svařované sítě Ø2mm oko 20x20mm, Zn</t>
  </si>
  <si>
    <t>131</t>
  </si>
  <si>
    <t>767.R.2</t>
  </si>
  <si>
    <t>Dešťová markíza nad vchodové dveře rozměry 2000 x 1000 mm</t>
  </si>
  <si>
    <t>-1341329672</t>
  </si>
  <si>
    <t>Typizovaná dešťová markíza nad vchodové dveře s polykarbonátovou průsvitnou výplní,
rozměr 2000x1000mm, barva dle investora</t>
  </si>
  <si>
    <t>132</t>
  </si>
  <si>
    <t>767.R.3</t>
  </si>
  <si>
    <t>Nájezdový můstek s protiskluzným povrchem, rozměry 1500 x 1250 mm</t>
  </si>
  <si>
    <t>-1365952260</t>
  </si>
  <si>
    <t>Nájezdový můstek s protiskluzovým povrchem, nosnost 1200kg, rozměr š1500xd1250m,
výškově stavitelný 80/190mm, materiál AL, typizovaný výrobek</t>
  </si>
  <si>
    <t>133</t>
  </si>
  <si>
    <t>767.R.4</t>
  </si>
  <si>
    <t>Nájezdový můstek s protiskluzným povrchem, rozměry 1800 x 1250 mm</t>
  </si>
  <si>
    <t>892233151</t>
  </si>
  <si>
    <t>Nájezdový můstek s protiskluzovým povrchem, nosnost 1200kg, rozměr š1800xd1250m,
výškově stavitelný 80/190mm, materiál AL, typizovaný výrobek</t>
  </si>
  <si>
    <t>134</t>
  </si>
  <si>
    <t>998767202</t>
  </si>
  <si>
    <t>Přesun hmot procentní pro zámečnické konstrukce v objektech v do 12 m</t>
  </si>
  <si>
    <t>1982886424</t>
  </si>
  <si>
    <t>Přesun hmot pro zámečnické konstrukce  stanovený procentní sazbou (%) z ceny vodorovná dopravní vzdálenost do 50 m v objektech výšky přes 6 do 12 m</t>
  </si>
  <si>
    <t>771</t>
  </si>
  <si>
    <t>Podlahy z dlaždic</t>
  </si>
  <si>
    <t>135</t>
  </si>
  <si>
    <t>771151014</t>
  </si>
  <si>
    <t>Samonivelační stěrka podlah pevnosti 20 MPa tl 10 mm</t>
  </si>
  <si>
    <t>-894945466</t>
  </si>
  <si>
    <t>Příprava podkladu před provedením dlažby samonivelační stěrka min.pevnosti 20 MPa, tloušťky přes 8 do 10 mm</t>
  </si>
  <si>
    <t>136</t>
  </si>
  <si>
    <t>771121011</t>
  </si>
  <si>
    <t>Nátěr penetrační na podlahu</t>
  </si>
  <si>
    <t>-192383180</t>
  </si>
  <si>
    <t>Příprava podkladu před provedením dlažby nátěr penetrační na podlahu</t>
  </si>
  <si>
    <t>137</t>
  </si>
  <si>
    <t>771574112</t>
  </si>
  <si>
    <t>Montáž podlah keramických hladkých lepených flexibilním lepidlem do 12 ks/ m2</t>
  </si>
  <si>
    <t>2105961981</t>
  </si>
  <si>
    <t>Montáž podlah z dlaždic keramických lepených flexibilním lepidlem maloformátových hladkých přes 9 do 12 ks/m2</t>
  </si>
  <si>
    <t>138</t>
  </si>
  <si>
    <t>59761011</t>
  </si>
  <si>
    <t>dlažba keramická slinutá hladká do interiéru i exteriéru do 9ks/m2</t>
  </si>
  <si>
    <t>-159949944</t>
  </si>
  <si>
    <t>98,1*1,1 'Přepočtené koeficientem množství</t>
  </si>
  <si>
    <t>139</t>
  </si>
  <si>
    <t>771474112</t>
  </si>
  <si>
    <t>Montáž soklů z dlaždic keramických rovných flexibilní lepidlo v do 90 mm</t>
  </si>
  <si>
    <t>-696495863</t>
  </si>
  <si>
    <t>Montáž soklů z dlaždic keramických lepených flexibilním lepidlem rovných, výšky přes 65 do 90 mm</t>
  </si>
  <si>
    <t>140</t>
  </si>
  <si>
    <t>59761275</t>
  </si>
  <si>
    <t>sokl-dlažba keramická slinutá hladká do interiéru i exteriéru 330x80mm</t>
  </si>
  <si>
    <t>-781671389</t>
  </si>
  <si>
    <t>61,38*3,33 'Přepočtené koeficientem množství</t>
  </si>
  <si>
    <t>141</t>
  </si>
  <si>
    <t>998771102</t>
  </si>
  <si>
    <t>Přesun hmot tonážní pro podlahy z dlaždic v objektech v do 12 m</t>
  </si>
  <si>
    <t>975473401</t>
  </si>
  <si>
    <t>Přesun hmot pro podlahy z dlaždic stanovený z hmotnosti přesunovaného materiálu vodorovná dopravní vzdálenost do 50 m v objektech výšky přes 6 do 12 m</t>
  </si>
  <si>
    <t>781</t>
  </si>
  <si>
    <t>Dokončovací práce - obklady</t>
  </si>
  <si>
    <t>142</t>
  </si>
  <si>
    <t>781121011</t>
  </si>
  <si>
    <t>Nátěr penetrační na stěnu</t>
  </si>
  <si>
    <t>1465136953</t>
  </si>
  <si>
    <t>Příprava podkladu před provedením obkladu nátěr penetrační na stěnu</t>
  </si>
  <si>
    <t>viz plocha obkladu</t>
  </si>
  <si>
    <t>66,561</t>
  </si>
  <si>
    <t>143</t>
  </si>
  <si>
    <t>781474112</t>
  </si>
  <si>
    <t>Montáž obkladů vnitřních keramických hladkých do 12 ks/m2 lepených flexibilním lepidlem</t>
  </si>
  <si>
    <t>-1629931438</t>
  </si>
  <si>
    <t>Montáž obkladů vnitřních stěn z dlaždic keramických lepených flexibilním lepidlem maloformátových hladkých přes 9 do 12 ks/m2</t>
  </si>
  <si>
    <t>"202"17,51*2,1-(0,9*2,02+2,4*1,0)</t>
  </si>
  <si>
    <t>"205"17,06*2,1-(0,9*2,02)</t>
  </si>
  <si>
    <t>144</t>
  </si>
  <si>
    <t>59761026</t>
  </si>
  <si>
    <t>obklad keramický hladký do 12ks/m2</t>
  </si>
  <si>
    <t>1754294632</t>
  </si>
  <si>
    <t>66,561*1,1 'Přepočtené koeficientem množství</t>
  </si>
  <si>
    <t>145</t>
  </si>
  <si>
    <t>998781102</t>
  </si>
  <si>
    <t>Přesun hmot tonážní pro obklady keramické v objektech v do 12 m</t>
  </si>
  <si>
    <t>613877506</t>
  </si>
  <si>
    <t>Přesun hmot pro obklady keramické  stanovený z hmotnosti přesunovaného materiálu vodorovná dopravní vzdálenost do 50 m v objektech výšky přes 6 do 12 m</t>
  </si>
  <si>
    <t>783</t>
  </si>
  <si>
    <t>Dokončovací práce - nátěry</t>
  </si>
  <si>
    <t>146</t>
  </si>
  <si>
    <t>783827123</t>
  </si>
  <si>
    <t>Krycí jednonásobný silikátový nátěr omítek stupně členitosti 1 a 2</t>
  </si>
  <si>
    <t>865636490</t>
  </si>
  <si>
    <t>Krycí (ochranný ) nátěr omítek jednonásobný hladkých omítek hladkých, zrnitých tenkovrstvých nebo štukových stupně členitosti 1 a 2 silikátový</t>
  </si>
  <si>
    <t>vnější fasáda</t>
  </si>
  <si>
    <t>nové omítky</t>
  </si>
  <si>
    <t>70,22</t>
  </si>
  <si>
    <t>opravované omítky</t>
  </si>
  <si>
    <t>206,51</t>
  </si>
  <si>
    <t>784</t>
  </si>
  <si>
    <t>Dokončovací práce - malby a tapety</t>
  </si>
  <si>
    <t>147</t>
  </si>
  <si>
    <t>784181101</t>
  </si>
  <si>
    <t>Základní akrylátová jednonásobná penetrace podkladu v místnostech výšky do 3,80m</t>
  </si>
  <si>
    <t>-1738335066</t>
  </si>
  <si>
    <t>Penetrace podkladu jednonásobná základní akrylátová v místnostech výšky do 3,80 m</t>
  </si>
  <si>
    <t>"oprava omítky"609,692</t>
  </si>
  <si>
    <t>"nové omítky"97,343</t>
  </si>
  <si>
    <t>"strop"94,45</t>
  </si>
  <si>
    <t>"sdk příčky"154,783*2+310,97*2</t>
  </si>
  <si>
    <t>"sdk podhledy (2,75)"90,4</t>
  </si>
  <si>
    <t>- "odečet č.m. 104 (vyšší strop)"201,118</t>
  </si>
  <si>
    <t>"SDK 107"(1,12+0,9+1,0)*3,0</t>
  </si>
  <si>
    <t>"oprava omítky"16,76+25,1</t>
  </si>
  <si>
    <t>"nové omítky"7,192</t>
  </si>
  <si>
    <t>"SDK příčky"103,58*2</t>
  </si>
  <si>
    <t>39,43*2</t>
  </si>
  <si>
    <t>28,2</t>
  </si>
  <si>
    <t>"SDK strop"98,1</t>
  </si>
  <si>
    <t>"odečet obkladů"-66,561</t>
  </si>
  <si>
    <t>148</t>
  </si>
  <si>
    <t>784181105</t>
  </si>
  <si>
    <t>Základní akrylátová jednonásobná penetrace podkladu v místnostech výšky přes 5,00 m</t>
  </si>
  <si>
    <t>-2030836274</t>
  </si>
  <si>
    <t>Penetrace podkladu jednonásobná základní akrylátová v místnostech výšky přes 5,00 m</t>
  </si>
  <si>
    <t>"sdk podhledy"143,816</t>
  </si>
  <si>
    <t>"104"49,59*5,05-(2,4*3,84*5+1,6*2,02)</t>
  </si>
  <si>
    <t>149</t>
  </si>
  <si>
    <t>784221001</t>
  </si>
  <si>
    <t>Jednonásobné bílé malby ze směsí za sucha dobře otěruvzdorných v místnostech do 3,80 m</t>
  </si>
  <si>
    <t>1473163239</t>
  </si>
  <si>
    <t>Malby z malířských směsí otěruvzdorných za sucha jednonásobné, bílé za sucha otěruvzdorné dobře v místnostech výšky do 3,80 m</t>
  </si>
  <si>
    <t>150</t>
  </si>
  <si>
    <t>784221005</t>
  </si>
  <si>
    <t>Jednonásobné bílé malby ze směsí za sucha dobře otěruvzdorných v místnostech přes 5,00 m</t>
  </si>
  <si>
    <t>-1523843094</t>
  </si>
  <si>
    <t>Malby z malířských směsí otěruvzdorných za sucha jednonásobné, bílé za sucha otěruvzdorné dobře v místnostech výšky přes 5,00 m</t>
  </si>
  <si>
    <t>VRN</t>
  </si>
  <si>
    <t>Vedlejší rozpočtové náklady</t>
  </si>
  <si>
    <t>VRN3</t>
  </si>
  <si>
    <t>Zařízení staveniště</t>
  </si>
  <si>
    <t>151</t>
  </si>
  <si>
    <t>034103000</t>
  </si>
  <si>
    <t>Oplocení staveniště</t>
  </si>
  <si>
    <t>CS ÚRS 2018 01</t>
  </si>
  <si>
    <t>1024</t>
  </si>
  <si>
    <t>-750615387</t>
  </si>
  <si>
    <t>montáž, pronájem, demontáž demontáž</t>
  </si>
  <si>
    <t>12,0+17,4+8,0</t>
  </si>
  <si>
    <t>152</t>
  </si>
  <si>
    <t>0341030.R</t>
  </si>
  <si>
    <t>Mobilní WC</t>
  </si>
  <si>
    <t>den</t>
  </si>
  <si>
    <t>1160866410</t>
  </si>
  <si>
    <t>2 ks</t>
  </si>
  <si>
    <t>montáž, pronájem, demontáž 3 měsíce</t>
  </si>
  <si>
    <t>2*30*3</t>
  </si>
  <si>
    <t>01b - Stavební část - část východ vybrané místnosti</t>
  </si>
  <si>
    <t xml:space="preserve">    5 - Komunikace pozemní</t>
  </si>
  <si>
    <t xml:space="preserve">      6.1 - Omítky vnější</t>
  </si>
  <si>
    <t xml:space="preserve">      6.2 - Omítky vnitřní</t>
  </si>
  <si>
    <t xml:space="preserve">    712 - Povlakové krytiny</t>
  </si>
  <si>
    <t xml:space="preserve">    762 - Konstrukce tesařské</t>
  </si>
  <si>
    <t xml:space="preserve">    765 - Krytina skládaná</t>
  </si>
  <si>
    <t xml:space="preserve">      766.1 - Konstrukce truhlářské ostatní</t>
  </si>
  <si>
    <t xml:space="preserve">      766.2 - Konstrukce truhlářské okna, dveře - vnější</t>
  </si>
  <si>
    <t xml:space="preserve">      766.3 - Konstrukce truhlářské okna, dveře - vnitřní</t>
  </si>
  <si>
    <t xml:space="preserve">    776 - Podlahy povlakové</t>
  </si>
  <si>
    <t xml:space="preserve">    789 - Povrchové úpravy ocelových konstrukcí a technologických zařízení</t>
  </si>
  <si>
    <t>111301111</t>
  </si>
  <si>
    <t>Sejmutí drnu tl do 100 mm s přemístěním do 50 m nebo naložením na dopravní prostředek</t>
  </si>
  <si>
    <t>1915125194</t>
  </si>
  <si>
    <t>Sejmutí drnu tl. do 100 mm, v jakékoliv ploše</t>
  </si>
  <si>
    <t>výkop pro slaboproud terén š. 0,35, délka 24,0 m</t>
  </si>
  <si>
    <t>0,35*24,0</t>
  </si>
  <si>
    <t>132201101</t>
  </si>
  <si>
    <t>Hloubení rýh š do 600 mm v hornině tř. 3 objemu do 100 m3</t>
  </si>
  <si>
    <t>1902787490</t>
  </si>
  <si>
    <t>Hloubení zapažených i nezapažených rýh šířky do 600 mm  s urovnáním dna do předepsaného profilu a spádu v hornině tř. 3 do 100 m3</t>
  </si>
  <si>
    <t>výkop pro slaboproud š. 350 mm hl. 1,0 m, délka v komunikaci 6,0 m</t>
  </si>
  <si>
    <t>hloubka výkopu zeminy 1,0 m - konstrukce vozovky (3x50 + 2x180 mm) = 490 mm</t>
  </si>
  <si>
    <t>0,35*0,49*6,0</t>
  </si>
  <si>
    <t>výkop pro slaboproud terén 24,0 m</t>
  </si>
  <si>
    <t>0,35*0,6*24,0</t>
  </si>
  <si>
    <t>132201109</t>
  </si>
  <si>
    <t>Příplatek za lepivost k hloubení rýh š do 600 mm v hornině tř. 3</t>
  </si>
  <si>
    <t>-1843689926</t>
  </si>
  <si>
    <t>Hloubení zapažených i nezapažených rýh šířky do 600 mm  s urovnáním dna do předepsaného profilu a spádu v hornině tř. 3 Příplatek k cenám za lepivost horniny tř. 3</t>
  </si>
  <si>
    <t>175111101</t>
  </si>
  <si>
    <t>Obsypání potrubí ručně sypaninou bez prohození sítem, uloženou do 3 m</t>
  </si>
  <si>
    <t>1824725348</t>
  </si>
  <si>
    <t>Obsypání potrubí ručně sypaninou z vhodných hornin tř. 1 až 4 nebo materiálem připraveným podél výkopu ve vzdálenosti do 3 m od jeho kraje, pro jakoukoliv hloubku výkopu a míru zhutnění bez prohození sypaniny sítem</t>
  </si>
  <si>
    <t>uložení kabelů slaboproudu tl. 250 mm</t>
  </si>
  <si>
    <t>0,35*0,25*(6,0+24,0)</t>
  </si>
  <si>
    <t>58337303</t>
  </si>
  <si>
    <t>štěrkopísek frakce 0/8</t>
  </si>
  <si>
    <t>1311225593</t>
  </si>
  <si>
    <t>2,625*2 'Přepočtené koeficientem množství</t>
  </si>
  <si>
    <t>174101101</t>
  </si>
  <si>
    <t>Zásyp jam, šachet rýh nebo kolem objektů sypaninou se zhutněním</t>
  </si>
  <si>
    <t>578713137</t>
  </si>
  <si>
    <t>Zásyp sypaninou z jakékoliv horniny  s uložením výkopku ve vrstvách se zhutněním jam, šachet, rýh nebo kolem objektů v těchto vykopávkách</t>
  </si>
  <si>
    <t>rýha kabelů slaboproudu</t>
  </si>
  <si>
    <t>0,35*(0,6-0,25)*24,0</t>
  </si>
  <si>
    <t>0,35*(0,49-0,25)*6,0</t>
  </si>
  <si>
    <t>180501111</t>
  </si>
  <si>
    <t>Zpevnění ploch drnováním plošným v rovině a ve svahu do 1:5</t>
  </si>
  <si>
    <t>1394581124</t>
  </si>
  <si>
    <t>Zpevnění ploch zatravněním předpěstovaným travním kobercem plošným v rovině nebo na svahu do 1:5</t>
  </si>
  <si>
    <t>drn původní uložený po stranách výkopu</t>
  </si>
  <si>
    <t>Odvoz vytěžené zeminy na skládku - cca 3 m3</t>
  </si>
  <si>
    <t>977621581</t>
  </si>
  <si>
    <t>342244121</t>
  </si>
  <si>
    <t>Příčka z cihel děrovaných do P10 na maltu M5 tloušťky 140 mm</t>
  </si>
  <si>
    <t>-403032155</t>
  </si>
  <si>
    <t>Příčky jednoduché z cihel děrovaných  klasických spojených na pero a drážku na maltu M5, pevnost cihel do P15, tl. příčky 140 mm</t>
  </si>
  <si>
    <t>Dozdívky</t>
  </si>
  <si>
    <t>otvor 1.13</t>
  </si>
  <si>
    <t>0,9*2,02</t>
  </si>
  <si>
    <t>311234051</t>
  </si>
  <si>
    <t>Zdivo jednovrstvé z cihel děrovaných do P10 na maltu M5 tl 300 mm</t>
  </si>
  <si>
    <t>-857477132</t>
  </si>
  <si>
    <t>Zdivo jednovrstvé z cihel děrovaných nebroušených klasických spojených na pero a drážku na maltu M5, pevnost cihel do P10, tl. zdiva 300 mm</t>
  </si>
  <si>
    <t>obvodová zeď 1.12</t>
  </si>
  <si>
    <t>1,6*2,1</t>
  </si>
  <si>
    <t>317168053</t>
  </si>
  <si>
    <t>Překlad keramický vysoký v 238 mm dl 1500 mm</t>
  </si>
  <si>
    <t>294511642</t>
  </si>
  <si>
    <t>Překlady keramické vysoké osazené do maltového lože, šířky překladu 70 mm výšky 238 mm, délky 1500 mm</t>
  </si>
  <si>
    <t>č.m. 1.12a</t>
  </si>
  <si>
    <t>317998114</t>
  </si>
  <si>
    <t>Tepelná izolace mezi překlady v 24 cm z polystyrénu tl 90 mm</t>
  </si>
  <si>
    <t>-384121571</t>
  </si>
  <si>
    <t>Izolace tepelná mezi překlady  z pěnového polystyrénu výšky 24 cm, tloušťky 90 mm</t>
  </si>
  <si>
    <t>1.12a</t>
  </si>
  <si>
    <t>1,5</t>
  </si>
  <si>
    <t>342272225</t>
  </si>
  <si>
    <t>Příčka z pórobetonových hladkých tvárnic na tenkovrstvou maltu tl 100 mm</t>
  </si>
  <si>
    <t>-534313200</t>
  </si>
  <si>
    <t>Příčky z pórobetonových tvárnic hladkých na tenké maltové lože objemová hmotnost do 500 kg/m3, tloušťka příčky 100 mm</t>
  </si>
  <si>
    <t>4,295*3,3-"dveře"1,0*2,02-"překlad"1,25*0,25</t>
  </si>
  <si>
    <t>1.12b</t>
  </si>
  <si>
    <t>(3,0*2+(1,36+0,1+3,715))*3,3-(1,0*2,02+0,7*2,02+1,25*0,249*2)</t>
  </si>
  <si>
    <t>317142422</t>
  </si>
  <si>
    <t>Překlad nenosný pórobetonový š 100 mm v do 250 mm na tenkovrstvou maltu dl do 1250 mm</t>
  </si>
  <si>
    <t>614416965</t>
  </si>
  <si>
    <t>Překlady nenosné z pórobetonu osazené do tenkého maltového lože, výšky do 250 mm, šířky překladu 100 mm, délky překladu přes 1000 do 1250 mm</t>
  </si>
  <si>
    <t>2131299258</t>
  </si>
  <si>
    <t>plocha cad * v. 250 mm</t>
  </si>
  <si>
    <t>6,98*0,25</t>
  </si>
  <si>
    <t>-410572074</t>
  </si>
  <si>
    <t>nový věnec obvod cad * v. 250 mm</t>
  </si>
  <si>
    <t>47,15*0,25</t>
  </si>
  <si>
    <t>1757297236</t>
  </si>
  <si>
    <t>417361221</t>
  </si>
  <si>
    <t>Výztuž ztužujících pásů a věnců betonářskou ocelí 10 216</t>
  </si>
  <si>
    <t>-1289599285</t>
  </si>
  <si>
    <t>Výztuž ztužujících pásů a věnců  z betonářské oceli 10 216 (E)</t>
  </si>
  <si>
    <t>výztuž 70 kg/m3</t>
  </si>
  <si>
    <t>6,98*0,25*70/1000</t>
  </si>
  <si>
    <t>4.R.1</t>
  </si>
  <si>
    <t>Betonové schodiště 2x 150/300 mm š. 1400 mm</t>
  </si>
  <si>
    <t>-1412878175</t>
  </si>
  <si>
    <t>185</t>
  </si>
  <si>
    <t>4.R.7</t>
  </si>
  <si>
    <t>Příprava pro napojení žb věnců</t>
  </si>
  <si>
    <t>-535130898</t>
  </si>
  <si>
    <t>Vyústění výztuže věnců na každou stranu 1,0 m pro budoucí napojení s navazujícím žb věncem
4x R12 dl. 1,0 m x 2 strany
Stavební úpravy pro ponechání a zabezpečení vystupující výztuže do doby zahájení navazujících stavebních prací na objektu.</t>
  </si>
  <si>
    <t>Komunikace pozemní</t>
  </si>
  <si>
    <t>113107024</t>
  </si>
  <si>
    <t>Odstranění podkladu z kameniva drceného tl 400 mm při překopech ručně</t>
  </si>
  <si>
    <t>-1051989770</t>
  </si>
  <si>
    <t>Odstranění podkladů nebo krytů při překopech inženýrských sítí s přemístěním hmot na skládku ve vzdálenosti do 3 m nebo s naložením na dopravní prostředek ručně z kameniva hrubého drceného, o tl. vrstvy přes 300 do 400 mm</t>
  </si>
  <si>
    <t>výkop pro slaboproud š. 350 mm hl. 1,0 m, délka 6,0 m</t>
  </si>
  <si>
    <t>ŠP 360 mm</t>
  </si>
  <si>
    <t>0,35*6,0</t>
  </si>
  <si>
    <t>113154113</t>
  </si>
  <si>
    <t>Frézování živičného krytu tl 50 mm pruh š 0,5 m pl do 500 m2 bez překážek v trase</t>
  </si>
  <si>
    <t>-2080366461</t>
  </si>
  <si>
    <t>Frézování živičného podkladu nebo krytu  s naložením na dopravní prostředek plochy do 500 m2 bez překážek v trase pruhu šířky do 0,5 m, tloušťky vrstvy 50 mm</t>
  </si>
  <si>
    <t>asfalt 150 mm</t>
  </si>
  <si>
    <t>113154114</t>
  </si>
  <si>
    <t>Frézování živičného krytu tl 100 mm pruh š 0,5 m pl do 500 m2 bez překážek v trase</t>
  </si>
  <si>
    <t>-626687791</t>
  </si>
  <si>
    <t>Frézování živičného podkladu nebo krytu  s naložením na dopravní prostředek plochy do 500 m2 bez překážek v trase pruhu šířky do 0,5 m, tloušťky vrstvy 100 mm</t>
  </si>
  <si>
    <t>564752114</t>
  </si>
  <si>
    <t>Podklad z vibrovaného štěrku VŠ tl 180 mm</t>
  </si>
  <si>
    <t>-354398286</t>
  </si>
  <si>
    <t>Podklad nebo kryt z vibrovaného štěrku VŠ  s rozprostřením, vlhčením a zhutněním, po zhutnění tl. 180 mm</t>
  </si>
  <si>
    <t>obnova vozovky po výkopu pro kabely silnoproudu</t>
  </si>
  <si>
    <t>564851114</t>
  </si>
  <si>
    <t>Podklad ze štěrkodrtě ŠD tl 180 mm</t>
  </si>
  <si>
    <t>325969201</t>
  </si>
  <si>
    <t>Podklad ze štěrkodrti ŠD  s rozprostřením a zhutněním, po zhutnění tl. 180 mm</t>
  </si>
  <si>
    <t>565135111</t>
  </si>
  <si>
    <t>Asfaltový beton vrstva podkladní ACP 16 (obalované kamenivo OKS) tl 50 mm š do 3 m</t>
  </si>
  <si>
    <t>-1881242044</t>
  </si>
  <si>
    <t>Asfaltový beton vrstva podkladní ACP 16 (obalované kamenivo střednězrnné - OKS)  s rozprostřením a zhutněním v pruhu šířky do 3 m, po zhutnění tl. 50 mm</t>
  </si>
  <si>
    <t>565136111</t>
  </si>
  <si>
    <t>Asfaltový beton vrstva podkladní ACP 22 (obalované kamenivo OKH) tl 50 mm š do 3 m</t>
  </si>
  <si>
    <t>-1767237388</t>
  </si>
  <si>
    <t>Asfaltový beton vrstva podkladní ACP 22 (obalované kamenivo hrubozrnné - OKH)  s rozprostřením a zhutněním v pruhu šířky do 3 m, po zhutnění tl. 50 mm</t>
  </si>
  <si>
    <t>573231106</t>
  </si>
  <si>
    <t>Postřik živičný spojovací ze silniční emulze v množství 0,30 kg/m2</t>
  </si>
  <si>
    <t>-2096009588</t>
  </si>
  <si>
    <t>Postřik spojovací PS bez posypu kamenivem ze silniční emulze, v množství 0,30 kg/m2</t>
  </si>
  <si>
    <t>plocha cad * dvě vrstvy</t>
  </si>
  <si>
    <t>0,35*6,0*2</t>
  </si>
  <si>
    <t>577144121</t>
  </si>
  <si>
    <t>Asfaltový beton vrstva obrusná ACO 11 (ABS) tř. I tl 50 mm š přes 3 m z nemodifikovaného asfaltu</t>
  </si>
  <si>
    <t>-1690172219</t>
  </si>
  <si>
    <t>Asfaltový beton vrstva obrusná ACO 11 (ABS)  s rozprostřením a se zhutněním z nemodifikovaného asfaltu v pruhu šířky přes 3 m tř. I, po zhutnění tl. 50 mm</t>
  </si>
  <si>
    <t>978015391</t>
  </si>
  <si>
    <t>Otlučení (osekání) vnější vápenné nebo vápenocementové omítky stupně členitosti 1 a 2 do 100%</t>
  </si>
  <si>
    <t>-29642977</t>
  </si>
  <si>
    <t>Otlučení vápenných nebo vápenocementových omítek vnějších ploch s vyškrabáním spar a s očištěním zdiva stupně členitosti 1 a 2, v rozsahu přes 80 do 100 %</t>
  </si>
  <si>
    <t>pohled západní</t>
  </si>
  <si>
    <t>26,77</t>
  </si>
  <si>
    <t>pohled severní</t>
  </si>
  <si>
    <t>164,38-121,71</t>
  </si>
  <si>
    <t>"ostění otvorů"6,4*0,115*4</t>
  </si>
  <si>
    <t>622325202</t>
  </si>
  <si>
    <t>Oprava vnější vápenocementové štukové omítky složitosti 1 stěn v rozsahu do 30%</t>
  </si>
  <si>
    <t>-1232334999</t>
  </si>
  <si>
    <t>Oprava vápenocementové omítky vnějších ploch stupně členitosti 1 štukové stěn, v rozsahu opravované plochy přes 10 do 30%</t>
  </si>
  <si>
    <t>pohled východní</t>
  </si>
  <si>
    <t>112,03-83,78</t>
  </si>
  <si>
    <t>622131121</t>
  </si>
  <si>
    <t>Penetrační disperzní nátěr vnějších stěn nanášený ručně</t>
  </si>
  <si>
    <t>-430277974</t>
  </si>
  <si>
    <t>Podkladní a spojovací vrstva vnějších omítaných ploch  penetrace akrylát-silikonová nanášená ručně stěn</t>
  </si>
  <si>
    <t>otlučení</t>
  </si>
  <si>
    <t>72,384</t>
  </si>
  <si>
    <t>oprava</t>
  </si>
  <si>
    <t>28,25</t>
  </si>
  <si>
    <t>2124373208</t>
  </si>
  <si>
    <t>978013191</t>
  </si>
  <si>
    <t>Otlučení (osekání) vnitřní vápenné nebo vápenocementové omítky stěn v rozsahu do 100 %</t>
  </si>
  <si>
    <t>-364832754</t>
  </si>
  <si>
    <t>Otlučení vápenných nebo vápenocementových omítek vnitřních ploch stěn s vyškrabáním spar, s očištěním zdiva, v rozsahu přes 50 do 100 %</t>
  </si>
  <si>
    <t>č.m.</t>
  </si>
  <si>
    <t>"1.10"4,83*3,05-1,6*1,6</t>
  </si>
  <si>
    <t>"1.12"10,01*3,05-1,6*1,6*3</t>
  </si>
  <si>
    <t>612325422</t>
  </si>
  <si>
    <t>Oprava vnitřní vápenocementové štukové omítky stěn v rozsahu plochy do 30%</t>
  </si>
  <si>
    <t>-2128691885</t>
  </si>
  <si>
    <t>Oprava vápenocementové omítky vnitřních ploch štukové dvouvrstvé, tloušťky do 20 mm a tloušťky štuku do 3 mm stěn, v rozsahu opravované plochy přes 10 do 30%</t>
  </si>
  <si>
    <t>č.m. v. 2,9 m + ostění</t>
  </si>
  <si>
    <t>"1.10"(4,83+3,175*2)*2,9-0,9*2,02</t>
  </si>
  <si>
    <t>"1.11"(4,83*2+4,065*2)*2,9-0,9*2,02+(2,02+0,9+2,02)*0,115</t>
  </si>
  <si>
    <t>"1.12"(7,395+10,01+3,1+4,295)*2,9-(0,9*2,02*2+1,4*2,05)+(2,02+1,4+2,02)*0,115</t>
  </si>
  <si>
    <t>"1.12b"(2*(1,36+0,1+3,715)+4*3,0)*2,9-(1,0*2,02+0,7*2,02)</t>
  </si>
  <si>
    <t>"odečet nových konstrukcí"-(1,818+3,36+0,25*1,5)</t>
  </si>
  <si>
    <t>921695329</t>
  </si>
  <si>
    <t>2000366722</t>
  </si>
  <si>
    <t>nová omítka vnitřní štuková</t>
  </si>
  <si>
    <t>"nové příčky"</t>
  </si>
  <si>
    <t>(4,295*3,3-"dveře"1,0*2,02)*2</t>
  </si>
  <si>
    <t>((3,0*2+(1,36+0,1+3,715))*3,3-(1,0*2,02+0,7*2,02))*2</t>
  </si>
  <si>
    <t>1,6*2,1*2</t>
  </si>
  <si>
    <t>631312121</t>
  </si>
  <si>
    <t>Doplnění dosavadních mazanin betonem prostým plochy do 4 m2 tloušťky do 80 mm</t>
  </si>
  <si>
    <t>-740866858</t>
  </si>
  <si>
    <t>Doplnění dosavadních mazanin prostým betonem  s dodáním hmot, bez potěru, plochy jednotlivě přes 1 m2 do 4 m2 a tl. do 80 mm</t>
  </si>
  <si>
    <t>plocha řešených podlah dle tabulky místností (součet 1.10 - 1.12b), tl. betonové mazaniny 80 mm, vyspravení 20%</t>
  </si>
  <si>
    <t>(15,3+20,4+35,0+22,2+15,5)*0,08*0,2</t>
  </si>
  <si>
    <t>632451214</t>
  </si>
  <si>
    <t>Potěr cementový samonivelační litý C20 tl do 50 mm</t>
  </si>
  <si>
    <t>-70270674</t>
  </si>
  <si>
    <t>Potěr cementový samonivelační litý tř. C 20, tl. přes 45 do 50 mm</t>
  </si>
  <si>
    <t>plocha řešených podlah dle tabulky místností (součet 1.10 - 1.12b)</t>
  </si>
  <si>
    <t>15,3+20,4+35,0+22,2+15,5</t>
  </si>
  <si>
    <t>9.R.1</t>
  </si>
  <si>
    <t>Bourání přístavku na severní stěně</t>
  </si>
  <si>
    <t>-1622306743</t>
  </si>
  <si>
    <t xml:space="preserve">Betonový základ, schody, dřevěné stěny, střešní konstrukce, plechová krytina
Likvidace suti
</t>
  </si>
  <si>
    <t>1099423390</t>
  </si>
  <si>
    <t>ubourání obvodového zdiva pro žb věnec</t>
  </si>
  <si>
    <t>plocha cad * výška 250 mm</t>
  </si>
  <si>
    <t>967031132</t>
  </si>
  <si>
    <t>Přisekání rovných ostění v cihelném zdivu na MV nebo MVC</t>
  </si>
  <si>
    <t>-1399289064</t>
  </si>
  <si>
    <t>Přisekání (špicování) plošné nebo rovných ostění zdiva z cihel pálených  rovných ostění, bez odstupu, po hrubém vybourání otvorů, na maltu vápennou nebo vápenocementovou</t>
  </si>
  <si>
    <t>2,3*0,3*2</t>
  </si>
  <si>
    <t>965082923</t>
  </si>
  <si>
    <t>Odstranění násypů pod podlahami tl do 100 mm pl přes 2 m2</t>
  </si>
  <si>
    <t>-1785012919</t>
  </si>
  <si>
    <t>Odstranění násypu pod podlahami nebo ochranného násypu na střechách tl. do 100 mm, plochy přes 2 m2</t>
  </si>
  <si>
    <t>škvára mezi trámy</t>
  </si>
  <si>
    <t>plocha cad - plocha trámů * tl. 100 mm</t>
  </si>
  <si>
    <t>(123,32-(123,32*0,2))*0,1</t>
  </si>
  <si>
    <t>968062356</t>
  </si>
  <si>
    <t>Vybourání dřevěných rámů oken dvojitých včetně křídel pl do 4 m2</t>
  </si>
  <si>
    <t>455503382</t>
  </si>
  <si>
    <t>Vybourání dřevěných rámů oken s křídly, dveřních zárubní, vrat, stěn, ostění nebo obkladů  rámů oken s křídly dvojitých, plochy do 4 m2</t>
  </si>
  <si>
    <t>1,6*1,6*4</t>
  </si>
  <si>
    <t>968062455</t>
  </si>
  <si>
    <t>Vybourání dřevěných dveřních zárubní pl do 2 m2</t>
  </si>
  <si>
    <t>27442729</t>
  </si>
  <si>
    <t>Vybourání dřevěných rámů oken s křídly, dveřních zárubní, vrat, stěn, ostění nebo obkladů  dveřních zárubní, plochy do 2 m2</t>
  </si>
  <si>
    <t>vnitřní dveře přístavku</t>
  </si>
  <si>
    <t>0,8*2,02*2</t>
  </si>
  <si>
    <t>968062456</t>
  </si>
  <si>
    <t>Vybourání dřevěných dveřních zárubní pl přes 2 m2</t>
  </si>
  <si>
    <t>-2055091723</t>
  </si>
  <si>
    <t>Vybourání dřevěných rámů oken s křídly, dveřních zárubní, vrat, stěn, ostění nebo obkladů  dveřních zárubní, plochy přes 2 m2</t>
  </si>
  <si>
    <t>1,4*2,02</t>
  </si>
  <si>
    <t>968072455</t>
  </si>
  <si>
    <t>Vybourání kovových dveřních zárubní pl do 2 m2</t>
  </si>
  <si>
    <t>-1829692067</t>
  </si>
  <si>
    <t>Vybourání kovových rámů oken s křídly, dveřních zárubní, vrat, stěn, ostění nebo obkladů  dveřních zárubní, plochy do 2 m2</t>
  </si>
  <si>
    <t>dveře z m.č. 1.01</t>
  </si>
  <si>
    <t>-375211749</t>
  </si>
  <si>
    <t>překlady 1.12a</t>
  </si>
  <si>
    <t>1,5*0,25*0,3</t>
  </si>
  <si>
    <t>-1507282612</t>
  </si>
  <si>
    <t>otvor pro dveře</t>
  </si>
  <si>
    <t>1,0*2,3*0,3</t>
  </si>
  <si>
    <t>-559630814</t>
  </si>
  <si>
    <t>56,37</t>
  </si>
  <si>
    <t>východní</t>
  </si>
  <si>
    <t>31,81</t>
  </si>
  <si>
    <t>1662985955</t>
  </si>
  <si>
    <t>88,18*60</t>
  </si>
  <si>
    <t>-1963786227</t>
  </si>
  <si>
    <t>417142788</t>
  </si>
  <si>
    <t>952901221</t>
  </si>
  <si>
    <t>Vyčištění budov průmyslových objektů při jakékoliv výšce podlaží</t>
  </si>
  <si>
    <t>323285645</t>
  </si>
  <si>
    <t>Vyčištění budov nebo objektů před předáním do užívání  průmyslových budov a objektů výrobních, skladovacích, garáží, dílen nebo hal apod. s nespalnou podlahou jakékoliv výšky podlaží</t>
  </si>
  <si>
    <t>-1899334045</t>
  </si>
  <si>
    <t>vnější okna a dveře oboustranně</t>
  </si>
  <si>
    <t>1,0*2,2</t>
  </si>
  <si>
    <t>12,44</t>
  </si>
  <si>
    <t>997013111</t>
  </si>
  <si>
    <t>Vnitrostaveništní doprava suti a vybouraných hmot pro budovy v do 6 m s použitím mechanizace</t>
  </si>
  <si>
    <t>457865376</t>
  </si>
  <si>
    <t>Vnitrostaveništní doprava suti a vybouraných hmot  vodorovně do 50 m svisle s použitím mechanizace pro budovy a haly výšky do 6 m</t>
  </si>
  <si>
    <t>1404252199</t>
  </si>
  <si>
    <t>2060213923</t>
  </si>
  <si>
    <t>873535051</t>
  </si>
  <si>
    <t>997013807</t>
  </si>
  <si>
    <t>Poplatek za uložení na skládce (skládkovné) stavebního odpadu keramického kód odpadu 170 103</t>
  </si>
  <si>
    <t>-1024836916</t>
  </si>
  <si>
    <t>Poplatek za uložení stavebního odpadu na skládce (skládkovné) z tašek a keramických výrobků zatříděného do Katalogu odpadů pod kódem 170 103</t>
  </si>
  <si>
    <t>1376506111</t>
  </si>
  <si>
    <t>997013814</t>
  </si>
  <si>
    <t>Poplatek za uložení na skládce (skládkovné) stavebního odpadu izolací kód odpadu 170 604</t>
  </si>
  <si>
    <t>-942219456</t>
  </si>
  <si>
    <t>Poplatek za uložení stavebního odpadu na skládce (skládkovné) z izolačních materiálů zatříděného do Katalogu odpadů pod kódem 170 604</t>
  </si>
  <si>
    <t>997013831</t>
  </si>
  <si>
    <t>Poplatek za uložení na skládce (skládkovné) stavebního odpadu směsného kód odpadu 170 904</t>
  </si>
  <si>
    <t>468407079</t>
  </si>
  <si>
    <t>Poplatek za uložení stavebního odpadu na skládce (skládkovné) směsného stavebního a demoličního zatříděného do Katalogu odpadů pod kódem 170 904</t>
  </si>
  <si>
    <t>997223845</t>
  </si>
  <si>
    <t>Poplatek za uložení na skládce (skládkovné) odpadu asfaltového bez dehtu kód odpadu 170 302</t>
  </si>
  <si>
    <t>-1656171148</t>
  </si>
  <si>
    <t>Poplatek za uložení stavebního odpadu na skládce (skládkovné) asfaltového bez obsahu dehtu zatříděného do Katalogu odpadů pod kódem 170 302</t>
  </si>
  <si>
    <t>190</t>
  </si>
  <si>
    <t>997223855</t>
  </si>
  <si>
    <t>Poplatek za uložení na skládce (skládkovné) zeminy a kameniva kód odpadu 170 504</t>
  </si>
  <si>
    <t>-926364868</t>
  </si>
  <si>
    <t>Poplatek za uložení stavebního odpadu na skládce (skládkovné) zeminy a kameniva zatříděného do Katalogu odpadů pod kódem 170 504</t>
  </si>
  <si>
    <t>998011001</t>
  </si>
  <si>
    <t>Přesun hmot pro budovy zděné v do 6 m</t>
  </si>
  <si>
    <t>-724670106</t>
  </si>
  <si>
    <t>Přesun hmot pro budovy občanské výstavby, bydlení, výrobu a služby  s nosnou svislou konstrukcí zděnou z cihel, tvárnic nebo kamene vodorovná dopravní vzdálenost do 100 m pro budovy výšky do 6 m</t>
  </si>
  <si>
    <t>712</t>
  </si>
  <si>
    <t>Povlakové krytiny</t>
  </si>
  <si>
    <t>712300831</t>
  </si>
  <si>
    <t>Odstranění povlakové krytiny střech do 10° jednovrstvé</t>
  </si>
  <si>
    <t>-1556678387</t>
  </si>
  <si>
    <t>Odstranění ze střech plochých do 10°  krytiny povlakové jednovrstvé</t>
  </si>
  <si>
    <t>asfaltová hydroizolační vrstva</t>
  </si>
  <si>
    <t>plocha střechy cad * cos úhlu</t>
  </si>
  <si>
    <t>(726,75-597,45)/cos(9)</t>
  </si>
  <si>
    <t>ochranná hydroizolační fólie střechy hlavní haly</t>
  </si>
  <si>
    <t>86,705*30,37/cos(4)</t>
  </si>
  <si>
    <t>713151141</t>
  </si>
  <si>
    <t>Montáž izolace tepelné střech šikmých parotěsné reflexní tl do 5 mm</t>
  </si>
  <si>
    <t>488870838</t>
  </si>
  <si>
    <t>Montáž tepelné izolace střech šikmých rohožemi, pásy, deskami (izolační materiál ve specifikaci) připevněné sponkami reflexní pod krokve parotěsná , tloušťka izolace do 5 mm</t>
  </si>
  <si>
    <t>660,97-545,78</t>
  </si>
  <si>
    <t>28329028</t>
  </si>
  <si>
    <t>fólie PE vyztužená Al vrstvou pro parotěsnou vrstvu 150 g/m2 s integrovanou lepící páskou</t>
  </si>
  <si>
    <t>1994698991</t>
  </si>
  <si>
    <t>115,19*1,05 'Přepočtené koeficientem množství</t>
  </si>
  <si>
    <t>713111111</t>
  </si>
  <si>
    <t>Montáž izolace tepelné vrchem stropů volně kladenými rohožemi, pásy, dílci, deskami</t>
  </si>
  <si>
    <t>123779945</t>
  </si>
  <si>
    <t>Montáž tepelné izolace stropů rohožemi, pásy, dílci, deskami, bloky (izolační materiál ve specifikaci) vrchem bez překrytí lepenkou kladenými volně</t>
  </si>
  <si>
    <t>63150791</t>
  </si>
  <si>
    <t>pás tepelně izolační pro všechny druhy nezatížených izolací λ=0,038-0,039 tl 200mm</t>
  </si>
  <si>
    <t>1732263688</t>
  </si>
  <si>
    <t>115,19*1,02 'Přepočtené koeficientem množství</t>
  </si>
  <si>
    <t>1070517003</t>
  </si>
  <si>
    <t>zateplení vnitřních parapetů</t>
  </si>
  <si>
    <t>1,6*0,12*4</t>
  </si>
  <si>
    <t>vnějších</t>
  </si>
  <si>
    <t>1491513287</t>
  </si>
  <si>
    <t>zateplení parapetů</t>
  </si>
  <si>
    <t>vnitřních</t>
  </si>
  <si>
    <t>28376361.R</t>
  </si>
  <si>
    <t>deska XPS hladký povrch λ=0,034 tl 20mm</t>
  </si>
  <si>
    <t>1088433462</t>
  </si>
  <si>
    <t>713.R.1</t>
  </si>
  <si>
    <t>Zateplení hlavní střechy haly - dodávka + montáž</t>
  </si>
  <si>
    <t>-960581307</t>
  </si>
  <si>
    <t xml:space="preserve">Zametení a očištění střechy
Nástřik PUR střech r 60 kg/m3 v tl. 160 mm ve třech techn. etapách
Nátěr základový AQUAPRIM 2 vrstvy, primer pro mezivrstvy
Nástřik akrylátové UV vrstvy na nástřik PUR - 2 vrstvy odstín šedý
</t>
  </si>
  <si>
    <t>998713101</t>
  </si>
  <si>
    <t>Přesun hmot tonážní pro izolace tepelné v objektech v do 6 m</t>
  </si>
  <si>
    <t>267437619</t>
  </si>
  <si>
    <t>Přesun hmot pro izolace tepelné stanovený z hmotnosti přesunovaného materiálu vodorovná dopravní vzdálenost do 50 m v objektech výšky do 6 m</t>
  </si>
  <si>
    <t>762</t>
  </si>
  <si>
    <t>Konstrukce tesařské</t>
  </si>
  <si>
    <t>762341811</t>
  </si>
  <si>
    <t>Demontáž bednění střech z prken</t>
  </si>
  <si>
    <t>-2077732256</t>
  </si>
  <si>
    <t>Demontáž bednění a laťování  bednění střech rovných, obloukových, sklonu do 60° se všemi nadstřešními konstrukcemi z prken hrubých, hoblovaných tl. do 32 mm</t>
  </si>
  <si>
    <t>762711840</t>
  </si>
  <si>
    <t>Demontáž prostorových vázaných kcí z hraněného řeziva průřezové plochy do 450 cm2</t>
  </si>
  <si>
    <t>724109874</t>
  </si>
  <si>
    <t>Demontáž prostorových vázaných konstrukcí z řeziva hraněného nebo polohraněného  průřezové plochy přes 288 do 450 cm2</t>
  </si>
  <si>
    <t>krokve 160/200 mm</t>
  </si>
  <si>
    <t>762811811</t>
  </si>
  <si>
    <t>Demontáž záklopů stropů z hrubých prken tl do 32 mm</t>
  </si>
  <si>
    <t>-1471111885</t>
  </si>
  <si>
    <t>Demontáž záklopů stropů vrchních a zapuštěných  z hrubých prken, tl. do 32 mm</t>
  </si>
  <si>
    <t>668,75-552,41</t>
  </si>
  <si>
    <t>762822840</t>
  </si>
  <si>
    <t>Demontáž stropních trámů z hraněného řeziva průřezové plochy do 540 cm2</t>
  </si>
  <si>
    <t>-482365335</t>
  </si>
  <si>
    <t>Demontáž stropních trámů  z hraněného řeziva, průřezové plochy přes 450 do 540 cm2</t>
  </si>
  <si>
    <t>plocha cad, trámy 200/250 mm a´ 1,0 m</t>
  </si>
  <si>
    <t>726,75-597,45</t>
  </si>
  <si>
    <t>762841812</t>
  </si>
  <si>
    <t>Demontáž podbíjení obkladů stropů a střech sklonu do 60° z hrubých prken s omítkou</t>
  </si>
  <si>
    <t>558454898</t>
  </si>
  <si>
    <t>Demontáž podbíjení obkladů stropů a střech sklonu do 60°  z hrubých prken tl. do 35 mm s omítkou</t>
  </si>
  <si>
    <t>762.R.1</t>
  </si>
  <si>
    <t>Dřevěné vazníky dodávka + montáž</t>
  </si>
  <si>
    <t>-928884163</t>
  </si>
  <si>
    <t>Dřevěný vazník (prováděcí a výrobní dokumentace od dodavatele konstrukce, včetně statického posouzení)</t>
  </si>
  <si>
    <t>762342216</t>
  </si>
  <si>
    <t>Montáž laťování na střechách jednoduchých sklonu do 60° osové vzdálenosti do 600 mm</t>
  </si>
  <si>
    <t>1003088279</t>
  </si>
  <si>
    <t>Bednění a laťování montáž laťování střech jednoduchých sklonu do 60° při osové vzdálenosti latí přes 360 do 600 mm</t>
  </si>
  <si>
    <t>60514114</t>
  </si>
  <si>
    <t>řezivo jehličnaté lať impregnovaná dl 4 m</t>
  </si>
  <si>
    <t>-1793330594</t>
  </si>
  <si>
    <t>plocha střechy cad * cos úhlu, latě 40/60 mm a´ 500 mm</t>
  </si>
  <si>
    <t>(726,75-597,45)/cos(9)/0,5*0,04*0,06</t>
  </si>
  <si>
    <t>762132135</t>
  </si>
  <si>
    <t>Montáž bednění stěn z hoblovaných prken na sraz</t>
  </si>
  <si>
    <t>-1115531201</t>
  </si>
  <si>
    <t>Montáž bednění stěn  z hoblovaných prken tl. do 32 mm na sraz</t>
  </si>
  <si>
    <t>obklad přesahu střechy</t>
  </si>
  <si>
    <t>(0,18+0,35)*(15,9+8,2)</t>
  </si>
  <si>
    <t>60515111</t>
  </si>
  <si>
    <t>řezivo jehličnaté boční prkno 20-30mm</t>
  </si>
  <si>
    <t>275105303</t>
  </si>
  <si>
    <t>12,773*0,02</t>
  </si>
  <si>
    <t>998762201</t>
  </si>
  <si>
    <t>Přesun hmot procentní pro kce tesařské v objektech v do 6 m</t>
  </si>
  <si>
    <t>1890992443</t>
  </si>
  <si>
    <t>Přesun hmot pro konstrukce tesařské  stanovený procentní sazbou (%) z ceny vodorovná dopravní vzdálenost do 50 m v objektech výšky do 6 m</t>
  </si>
  <si>
    <t>76313143.R</t>
  </si>
  <si>
    <t>SDK podhled deska 1xDF 15 TI 50 mm dvouvrstvá spodní kce profil CD+UD</t>
  </si>
  <si>
    <t>1866874572</t>
  </si>
  <si>
    <t xml:space="preserve">Podhled ze sádrokartonových desek  dvouvrstvá zavěšená spodní konstrukce z ocelových profilů CD, UD jednoduše opláštěná deskou protipožární DF, tl. 15 mm, TI tl. 50 mm </t>
  </si>
  <si>
    <t>"110 - 112b"15,3+20,4+35,0+22,2+15,5</t>
  </si>
  <si>
    <t>998763301</t>
  </si>
  <si>
    <t>Přesun hmot tonážní pro sádrokartonové konstrukce v objektech v do 6 m</t>
  </si>
  <si>
    <t>-950245316</t>
  </si>
  <si>
    <t>Přesun hmot pro konstrukce montované z desek  sádrokartonových, sádrovláknitých, cementovláknitých nebo cementových stanovený z hmotnosti přesunovaného materiálu vodorovná dopravní vzdálenost do 50 m v objektech výšky do 6 m</t>
  </si>
  <si>
    <t>764001821</t>
  </si>
  <si>
    <t>Demontáž krytiny ze svitků nebo tabulí do suti</t>
  </si>
  <si>
    <t>-656077866</t>
  </si>
  <si>
    <t>Demontáž klempířských konstrukcí krytiny ze svitků nebo tabulí do suti</t>
  </si>
  <si>
    <t>764004801</t>
  </si>
  <si>
    <t>Demontáž podokapního žlabu do suti</t>
  </si>
  <si>
    <t>822424744</t>
  </si>
  <si>
    <t>Demontáž klempířských konstrukcí žlabu podokapního do suti</t>
  </si>
  <si>
    <t>15,9+8,2</t>
  </si>
  <si>
    <t>764004861</t>
  </si>
  <si>
    <t>Demontáž svodu do suti</t>
  </si>
  <si>
    <t>1304114576</t>
  </si>
  <si>
    <t>Demontáž klempířských konstrukcí svodu do suti</t>
  </si>
  <si>
    <t>3,5</t>
  </si>
  <si>
    <t>764211676</t>
  </si>
  <si>
    <t>Oplechování nevětraného nároží s nárožním plechem z Pz s povrchovou úpravou rš 500 mm</t>
  </si>
  <si>
    <t>-1295012562</t>
  </si>
  <si>
    <t>Oplechování střešních prvků z pozinkovaného plechu s povrchovou úpravou nároží nevětraného s použitím nárožního plechu rš 500 mm</t>
  </si>
  <si>
    <t>K/3</t>
  </si>
  <si>
    <t>12,0</t>
  </si>
  <si>
    <t>764212674</t>
  </si>
  <si>
    <t>Oplechování oblé okapové hrany z Pz s povrchovou úpravou rš 330 mm</t>
  </si>
  <si>
    <t>-1873633350</t>
  </si>
  <si>
    <t>Oplechování střešních prvků z pozinkovaného plechu s povrchovou úpravou okapu okapovým plechem střechy oblé ze segmentů rš 330 mm</t>
  </si>
  <si>
    <t>K/2</t>
  </si>
  <si>
    <t>-1128041434</t>
  </si>
  <si>
    <t>1,6*4</t>
  </si>
  <si>
    <t>764311605</t>
  </si>
  <si>
    <t>Lemování rovných zdí střech s krytinou prejzovou nebo vlnitou z Pz s povrchovou úpravou rš 400 mm</t>
  </si>
  <si>
    <t>-734643786</t>
  </si>
  <si>
    <t>Lemování zdí z pozinkovaného plechu s povrchovou úpravou boční nebo horní rovné, střech s krytinou prejzovou nebo vlnitou rš 400 mm</t>
  </si>
  <si>
    <t>K/1</t>
  </si>
  <si>
    <t>7,9+0,5</t>
  </si>
  <si>
    <t>764.R.2</t>
  </si>
  <si>
    <t>Okapové těsnění vlny trapézového plechu v místě okapní hrany</t>
  </si>
  <si>
    <t>-1055075000</t>
  </si>
  <si>
    <t>K/6</t>
  </si>
  <si>
    <t>764.R.1</t>
  </si>
  <si>
    <t>Hřebenové těsnění vlny trapézového plechu v místě oplechování u stěny</t>
  </si>
  <si>
    <t>-1463824108</t>
  </si>
  <si>
    <t>K/5</t>
  </si>
  <si>
    <t>764511602</t>
  </si>
  <si>
    <t>Žlab podokapní půlkruhový z Pz s povrchovou úpravou rš 330 mm</t>
  </si>
  <si>
    <t>616259796</t>
  </si>
  <si>
    <t>Žlab podokapní z pozinkovaného plechu s povrchovou úpravou včetně háků a čel půlkruhový rš 330 mm</t>
  </si>
  <si>
    <t>764511643</t>
  </si>
  <si>
    <t>Kotlík oválný (trychtýřový) pro podokapní žlaby z Pz s povrchovou úpravou 330/120 mm</t>
  </si>
  <si>
    <t>-1517290909</t>
  </si>
  <si>
    <t>Žlab podokapní z pozinkovaného plechu s povrchovou úpravou včetně háků a čel kotlík oválný (trychtýřový), rš žlabu/průměr svodu 330/120 mm</t>
  </si>
  <si>
    <t>764518623</t>
  </si>
  <si>
    <t>Svody kruhové včetně objímek, kolen, odskoků z Pz s povrchovou úpravou průměru 120 mm</t>
  </si>
  <si>
    <t>-1197072232</t>
  </si>
  <si>
    <t>Svod z pozinkovaného plechu s upraveným povrchem včetně objímek, kolen a odskoků kruhový, průměru 120 mm</t>
  </si>
  <si>
    <t>K/8</t>
  </si>
  <si>
    <t>2*3,5</t>
  </si>
  <si>
    <t>186</t>
  </si>
  <si>
    <t>764.R.5</t>
  </si>
  <si>
    <t>Napojení nové krytiny na stávající střechu</t>
  </si>
  <si>
    <t>-1285022647</t>
  </si>
  <si>
    <t>Závětrná lišta z Pz s povrchovou úpravou RŠ 400 mm. Kotvení pozinkové vruty s těsněním. Butyl páska 2x š. 50 mm.</t>
  </si>
  <si>
    <t>2*8,0</t>
  </si>
  <si>
    <t>998764101</t>
  </si>
  <si>
    <t>Přesun hmot tonážní pro konstrukce klempířské v objektech v do 6 m</t>
  </si>
  <si>
    <t>1436666642</t>
  </si>
  <si>
    <t>Přesun hmot pro konstrukce klempířské stanovený z hmotnosti přesunovaného materiálu vodorovná dopravní vzdálenost do 50 m v objektech výšky do 6 m</t>
  </si>
  <si>
    <t>765</t>
  </si>
  <si>
    <t>Krytina skládaná</t>
  </si>
  <si>
    <t>187</t>
  </si>
  <si>
    <t>765191021</t>
  </si>
  <si>
    <t>Montáž pojistné hydroizolační fólie kladené ve sklonu přes 20° s lepenými spoji na krokve</t>
  </si>
  <si>
    <t>1778163914</t>
  </si>
  <si>
    <t>Montáž pojistné hydroizolační fólie  kladené ve sklonu přes 20° s lepenými přesahy na krokve</t>
  </si>
  <si>
    <t>(726,75-597,454)/cos(9)</t>
  </si>
  <si>
    <t>188</t>
  </si>
  <si>
    <t>28329036</t>
  </si>
  <si>
    <t>fólie kontaktní difuzně propustná pro doplňkovou hydroizolační vrstvu, třívrstvá mikroporézní PP 150g/m2 s integrovanou samolepící páskou</t>
  </si>
  <si>
    <t>81337264</t>
  </si>
  <si>
    <t>130,908*1,1 'Přepočtené koeficientem množství</t>
  </si>
  <si>
    <t>189</t>
  </si>
  <si>
    <t>998765101</t>
  </si>
  <si>
    <t>Přesun hmot tonážní pro krytiny skládané v objektech v do 6 m</t>
  </si>
  <si>
    <t>445643739</t>
  </si>
  <si>
    <t>Přesun hmot pro krytiny skládané stanovený z hmotnosti přesunovaného materiálu vodorovná dopravní vzdálenost do 50 m na objektech výšky do 6 m</t>
  </si>
  <si>
    <t>998766201</t>
  </si>
  <si>
    <t>Přesun hmot procentní pro konstrukce truhlářské v objektech v do 6 m</t>
  </si>
  <si>
    <t>1262152494</t>
  </si>
  <si>
    <t>Přesun hmot pro konstrukce truhlářské stanovený procentní sazbou (%) z ceny vodorovná dopravní vzdálenost do 50 m v objektech výšky do 6 m</t>
  </si>
  <si>
    <t>766.1</t>
  </si>
  <si>
    <t>Konstrukce truhlářské ostatní</t>
  </si>
  <si>
    <t>-1205331605</t>
  </si>
  <si>
    <t>vnitřní dveře v přístavku</t>
  </si>
  <si>
    <t>766691915</t>
  </si>
  <si>
    <t>Vyvěšení nebo zavěšení dřevěných křídel dveří pl přes 2 m2</t>
  </si>
  <si>
    <t>-1811604263</t>
  </si>
  <si>
    <t>Ostatní práce  vyvěšení nebo zavěšení křídel s případným uložením a opětovným zavěšením po provedení stavebních změn dřevěných dveřních, plochy přes 2 m2</t>
  </si>
  <si>
    <t>766694112</t>
  </si>
  <si>
    <t>Montáž parapetních desek dřevěných nebo plastových šířky do 30 cm délky do 1,6 m</t>
  </si>
  <si>
    <t>-1414625690</t>
  </si>
  <si>
    <t>Montáž ostatních truhlářských konstrukcí parapetních desek dřevěných nebo plastových šířky do 300 mm, délky přes 1000 do 1600 mm</t>
  </si>
  <si>
    <t>6114440.R</t>
  </si>
  <si>
    <t>parapet plastový vnitřní komůrkový 150x20 mm</t>
  </si>
  <si>
    <t>1840767125</t>
  </si>
  <si>
    <t>4*1,6</t>
  </si>
  <si>
    <t>-1210578846</t>
  </si>
  <si>
    <t>766.2</t>
  </si>
  <si>
    <t>Konstrukce truhlářské okna, dveře - vnější</t>
  </si>
  <si>
    <t>766.2.R.1</t>
  </si>
  <si>
    <t>O1 - Okno plastové, otevíravé s ventilací, dvoukřídlé, celoprosklené pro stavební otvor 1600x1600mm</t>
  </si>
  <si>
    <t>1170734650</t>
  </si>
  <si>
    <t>Okno plastové, otevíravé s ventilací, dvoukřídlé, celoprosklené pro
stavební otvor 1600x1600mm. Uwmax=1,1W/m2K.Barva bílá, sklo čiré.
Pojistka kliky proti otevření.
Montáž na ocelové dilatační kotvící pásky.
Montážní spára opatřena parotěsnou páskou v interieru, paropropustnou
páskou v exterieru.</t>
  </si>
  <si>
    <t>766.2.R.6</t>
  </si>
  <si>
    <t>O6 - Vchodové dveře plastové, otevírané, výplň plast, pro stavební otvor 1000x2300 mm</t>
  </si>
  <si>
    <t>1635842481</t>
  </si>
  <si>
    <t>Vchodové dveře plastové, otevírané, výplň plast, pro stavební otvor
10x2300 mm
Uwmax=1,2W/m2K.
Bezpečnostní kování dle výběru investora, zámek typu FAB. Barva bílá v
exterieru, antracit v interiru, sklo čiré.
Montáž na ocelové dilatační kotvící pásky.
Montážní spára opatřena parotěsnou páskou v interieru, paropropustnou
páskou v exterieru.</t>
  </si>
  <si>
    <t>766.3</t>
  </si>
  <si>
    <t>Konstrukce truhlářské okna, dveře - vnitřní</t>
  </si>
  <si>
    <t>766.3.R.3</t>
  </si>
  <si>
    <t>D2D- Dřevěné dveře, obložková zárubeň, světlost průchodu 800x1970mm</t>
  </si>
  <si>
    <t>1879650127</t>
  </si>
  <si>
    <t>Obložková zárubeň, bezprahové, RAL dle výběru investora. Dřevěné dveře, zárubeň, celolakované tvrzeným lakem s
UV ochranou. Kování, zámek dle výběru investora před zahájením st. prací.
Světlost průchodu 800x1970mm, levé / pravé dle výkresu</t>
  </si>
  <si>
    <t>766.3.R.5</t>
  </si>
  <si>
    <t>D2P2 - Ocelové dveře, ocelová zárubeň, světlost průchodu 800x1970 mm</t>
  </si>
  <si>
    <t>194292234</t>
  </si>
  <si>
    <t>Ocelová zárubeň, bezprahové, RAL dle výběru investora. Ocelové dveře, ocelová zárubeň, celolakované tvrzeným
lakem s UV ochranou. Kování, zámek dle výběru investora před zahájením st. prací.
Světlost průchodu 800x1970mm, levé / pravé dle výkresu. Požární odolnost EI 30DP1,C3</t>
  </si>
  <si>
    <t>766.3.R.9</t>
  </si>
  <si>
    <t>D6 - Dřevěné dveře, obložková zárubeň, světlost průchodu 1300x1970mm</t>
  </si>
  <si>
    <t>-135367564</t>
  </si>
  <si>
    <t>Obložková zárubeň, bezprahové, RAL dle výběru investora.Dřevěné dveře, zárubeň, celolakované tvrzeným lakem s
UV ochranou. Kování, zámek dle výběru investora před zahájením st. prací.
Světlost průchodu 1300x1970mm,, hlavní křídlo 900mm, dvoukřídlé, levé / pravé dle výkresu</t>
  </si>
  <si>
    <t>766.3.R.12</t>
  </si>
  <si>
    <t>D2P3 - Ocelové dveře, ocelová zárubeň, světlost průchodu 600x1970mm</t>
  </si>
  <si>
    <t>1060345532</t>
  </si>
  <si>
    <t>Ocelová zárubeň, bezprahové, RAL dle výběru investora. Ocelové dveře, ocelová zárubeň, celolakované tvrzeným
lakem s UV ochranou. Kování, zámek dle výběru investora před zahájením st. prací.
Světlost průchodu 600x1970mm, levé / pravé dle výkresu. Požární odolnost EW 30DP3,C3</t>
  </si>
  <si>
    <t>766.3.R.13</t>
  </si>
  <si>
    <t>D3D - Dřevěné dveře, obložková zárubeň, světlost průchodu 900x1970mm</t>
  </si>
  <si>
    <t>-1135077547</t>
  </si>
  <si>
    <t>Obložková zárubeň, bezprahové, RAL dle výběru investora.Dřevěné dveře, zárubeň, celolakované tvrzeným lakem s
UV ochranou. Kování, zámek dle výběru investora před zahájením st. prací.
Světlost průchodu 900x1970mm, levé / pravé dle výkresu</t>
  </si>
  <si>
    <t>767691822</t>
  </si>
  <si>
    <t>Vyvěšení nebo zavěšení kovových křídel dveří do 2 m2</t>
  </si>
  <si>
    <t>1333511952</t>
  </si>
  <si>
    <t>Ostatní práce - vyvěšení nebo zavěšení kovových křídel s případným uložením a opětovným zavěšením po provedení stavebních změn dveří, plochy do 2 m2</t>
  </si>
  <si>
    <t>153</t>
  </si>
  <si>
    <t>767391112</t>
  </si>
  <si>
    <t>Montáž krytiny z tvarovaných plechů šroubováním</t>
  </si>
  <si>
    <t>-111265129</t>
  </si>
  <si>
    <t>Montáž krytiny z tvarovaných plechů trapézových nebo vlnitých, uchyceným šroubováním</t>
  </si>
  <si>
    <t>154</t>
  </si>
  <si>
    <t>1548414.R</t>
  </si>
  <si>
    <t>plech trapézový povrchová úprava aluzink 55/250 tl. 0,75 mm</t>
  </si>
  <si>
    <t>-1582298736</t>
  </si>
  <si>
    <t>155</t>
  </si>
  <si>
    <t>Provedení výměny styčníku v hale</t>
  </si>
  <si>
    <t>-1388162853</t>
  </si>
  <si>
    <t>Provedení výměny styčníku v hale rozsahu přílohy PD ( z důvodu částečného zvýšení podchodné výšky haly ) – váha do 500 kg.
Projektová dokumentace včetně statického posouzení, dodávka, montáž, demontáž.</t>
  </si>
  <si>
    <t>156</t>
  </si>
  <si>
    <t>998767101</t>
  </si>
  <si>
    <t>Přesun hmot tonážní pro zámečnické konstrukce v objektech v do 6 m</t>
  </si>
  <si>
    <t>898921288</t>
  </si>
  <si>
    <t>Přesun hmot pro zámečnické konstrukce  stanovený z hmotnosti přesunovaného materiálu vodorovná dopravní vzdálenost do 50 m v objektech výšky do 6 m</t>
  </si>
  <si>
    <t>157</t>
  </si>
  <si>
    <t>771571810</t>
  </si>
  <si>
    <t>Demontáž podlah z dlaždic keramických kladených do malty</t>
  </si>
  <si>
    <t>1782945236</t>
  </si>
  <si>
    <t>"1.12"15,4</t>
  </si>
  <si>
    <t>"1.14"75,4</t>
  </si>
  <si>
    <t>776</t>
  </si>
  <si>
    <t>Podlahy povlakové</t>
  </si>
  <si>
    <t>163</t>
  </si>
  <si>
    <t>776201811</t>
  </si>
  <si>
    <t>Demontáž lepených povlakových podlah bez podložky ručně</t>
  </si>
  <si>
    <t>618188517</t>
  </si>
  <si>
    <t>Demontáž povlakových podlahovin lepených ručně bez podložky</t>
  </si>
  <si>
    <t>"1.10"41,5</t>
  </si>
  <si>
    <t>"1.11"41,5</t>
  </si>
  <si>
    <t>169</t>
  </si>
  <si>
    <t>783823131</t>
  </si>
  <si>
    <t>Penetrační akrylátový nátěr hladkých, tenkovrstvých zrnitých nebo štukových omítek</t>
  </si>
  <si>
    <t>1789528967</t>
  </si>
  <si>
    <t>Penetrační nátěr omítek hladkých omítek hladkých, zrnitých tenkovrstvých nebo štukových stupně členitosti 1 a 2 akrylátový</t>
  </si>
  <si>
    <t>42,67</t>
  </si>
  <si>
    <t>170</t>
  </si>
  <si>
    <t>783827121</t>
  </si>
  <si>
    <t>Krycí jednonásobný akrylátový nátěr omítek stupně členitosti 1 a 2</t>
  </si>
  <si>
    <t>1753526247</t>
  </si>
  <si>
    <t>Krycí (ochranný ) nátěr omítek jednonásobný hladkých omítek hladkých, zrnitých tenkovrstvých nebo štukových stupně členitosti 1 a 2 akrylátový</t>
  </si>
  <si>
    <t>171</t>
  </si>
  <si>
    <t>574478207</t>
  </si>
  <si>
    <t>172</t>
  </si>
  <si>
    <t>-717931214</t>
  </si>
  <si>
    <t>173</t>
  </si>
  <si>
    <t>476842348</t>
  </si>
  <si>
    <t>"1.12b"15,5</t>
  </si>
  <si>
    <t>174</t>
  </si>
  <si>
    <t>783947161</t>
  </si>
  <si>
    <t>Krycí dvojnásobný polyuretanový vodou ředitelný nátěr betonové podlahy</t>
  </si>
  <si>
    <t>103838643</t>
  </si>
  <si>
    <t>Krycí (uzavírací) nátěr betonových podlah dvojnásobný polyuretanový vodou ředitelný</t>
  </si>
  <si>
    <t>"1.10"15,3</t>
  </si>
  <si>
    <t>175</t>
  </si>
  <si>
    <t>783213011</t>
  </si>
  <si>
    <t>Napouštěcí jednonásobný syntetický biocidní nátěr tesařských prvků nezabudovaných do konstrukce</t>
  </si>
  <si>
    <t>1590650830</t>
  </si>
  <si>
    <t>Napouštěcí nátěr tesařských prvků proti dřevokazným houbám, hmyzu a plísním nezabudovaných do konstrukce jednonásobný syntetický</t>
  </si>
  <si>
    <t>176</t>
  </si>
  <si>
    <t>783214101</t>
  </si>
  <si>
    <t>Základní jednonásobný syntetický nátěr tesařských konstrukcí</t>
  </si>
  <si>
    <t>-1776934735</t>
  </si>
  <si>
    <t>Základní nátěr tesařských konstrukcí jednonásobný syntetický</t>
  </si>
  <si>
    <t>177</t>
  </si>
  <si>
    <t>783218101</t>
  </si>
  <si>
    <t>Lazurovací jednonásobný syntetický nátěr tesařských konstrukcí</t>
  </si>
  <si>
    <t>-238242295</t>
  </si>
  <si>
    <t>Lazurovací nátěr tesařských konstrukcí jednonásobný syntetický</t>
  </si>
  <si>
    <t>178</t>
  </si>
  <si>
    <t>783.R.1</t>
  </si>
  <si>
    <t>Nový nátěr okenních mříží</t>
  </si>
  <si>
    <t>-1120344350</t>
  </si>
  <si>
    <t>Odrezivění, základní nátěr, krycí nátěr</t>
  </si>
  <si>
    <t xml:space="preserve">vnější okna </t>
  </si>
  <si>
    <t>179</t>
  </si>
  <si>
    <t>679041718</t>
  </si>
  <si>
    <t xml:space="preserve">malba stěn </t>
  </si>
  <si>
    <t>340,512</t>
  </si>
  <si>
    <t>malba stropu</t>
  </si>
  <si>
    <t>108,4</t>
  </si>
  <si>
    <t>180</t>
  </si>
  <si>
    <t>784221101</t>
  </si>
  <si>
    <t>Dvojnásobné bílé malby  ze směsí za sucha dobře otěruvzdorných v místnostech do 3,80 m</t>
  </si>
  <si>
    <t>-357959454</t>
  </si>
  <si>
    <t>Malby z malířských směsí otěruvzdorných za sucha dvojnásobné, bílé za sucha otěruvzdorné dobře v místnostech výšky do 3,80 m</t>
  </si>
  <si>
    <t>789</t>
  </si>
  <si>
    <t>Povrchové úpravy ocelových konstrukcí a technologických zařízení</t>
  </si>
  <si>
    <t>181</t>
  </si>
  <si>
    <t>789121152</t>
  </si>
  <si>
    <t>Čištění ručním nářadím ocelových konstrukcí třídy I stupeň přípravy St 2 stupeň zrezivění C</t>
  </si>
  <si>
    <t>199425992</t>
  </si>
  <si>
    <t>Úpravy povrchů pod nátěry ocelových konstrukcí  třídy I odstranění rzi a nečistot pomocí ručního nářadí stupeň přípravy St 2, stupeň zrezivění C</t>
  </si>
  <si>
    <t>Velká hala</t>
  </si>
  <si>
    <t xml:space="preserve">310m     I240       50% </t>
  </si>
  <si>
    <t xml:space="preserve">286m     I240       100% </t>
  </si>
  <si>
    <t>I 240 plocha povrchu = 0,844 m2/m</t>
  </si>
  <si>
    <t>310,0*0,844*0,5</t>
  </si>
  <si>
    <t>286,0*0,844</t>
  </si>
  <si>
    <t>182</t>
  </si>
  <si>
    <t>789325210</t>
  </si>
  <si>
    <t>Nátěr ocelových konstrukcí třídy I 2složkový epoxidový základní tl do 40 μm</t>
  </si>
  <si>
    <t>1928308884</t>
  </si>
  <si>
    <t>Nátěr ocelových konstrukcí třídy I dvousložkový epoxidový základní, tloušťky do 40 μm</t>
  </si>
  <si>
    <t>184</t>
  </si>
  <si>
    <t>789325220</t>
  </si>
  <si>
    <t>Nátěr ocelových konstrukcí třídy I 2složkový epoxidový krycí (vrchní) do 40 μm</t>
  </si>
  <si>
    <t>-1122592300</t>
  </si>
  <si>
    <t>Nátěr ocelových konstrukcí třídy I dvousložkový epoxidový krycí (vrchní), tloušťky do 40 μm</t>
  </si>
  <si>
    <t>183</t>
  </si>
  <si>
    <t>789326431</t>
  </si>
  <si>
    <t>Protipožární jednosložkový vodou ředitelný nátěr ocelových konstrukcí třídy II tl do 200 μm</t>
  </si>
  <si>
    <t>744028409</t>
  </si>
  <si>
    <t>Protipožární zpěňující nátěr ocelových konstrukcí třídy II jednosložkový vodou ředitelný, funkční tloušťky do 200 μm</t>
  </si>
  <si>
    <t>310m     I240       50% nátěr 200um</t>
  </si>
  <si>
    <t>286m     I240       100% nátěr 200um</t>
  </si>
  <si>
    <t>02 - Vytápění - část západ</t>
  </si>
  <si>
    <t>731 - Kotelny</t>
  </si>
  <si>
    <t>733 - Rozvod potrubí</t>
  </si>
  <si>
    <t>734 - Armatury</t>
  </si>
  <si>
    <t>735 - Otopná tělesa</t>
  </si>
  <si>
    <t>M23 - Montáže potrubí</t>
  </si>
  <si>
    <t>ON - Ostatní náklady</t>
  </si>
  <si>
    <t>731</t>
  </si>
  <si>
    <t>Kotelny</t>
  </si>
  <si>
    <t>725539108</t>
  </si>
  <si>
    <t>Montáž zásobníku akumulačního do500 l</t>
  </si>
  <si>
    <t>soubor</t>
  </si>
  <si>
    <t>731249124</t>
  </si>
  <si>
    <t>Montáž kotle, kapalina/plyn do 40 kW</t>
  </si>
  <si>
    <t>732119197</t>
  </si>
  <si>
    <t>Montáž těles rozdělovačů a sběračů</t>
  </si>
  <si>
    <t>732331515</t>
  </si>
  <si>
    <t>Nádoby expanzní tlak.s memb.Expanzomat, 50 l</t>
  </si>
  <si>
    <t>738129413</t>
  </si>
  <si>
    <t>Nádoba expanzní 18l</t>
  </si>
  <si>
    <t>732349102R001</t>
  </si>
  <si>
    <t>Anuloid HVDT včetně izolace do 300 kW</t>
  </si>
  <si>
    <t>732429113R001</t>
  </si>
  <si>
    <t>Montáž čerpadel do DN50</t>
  </si>
  <si>
    <t>K5</t>
  </si>
  <si>
    <t>Tvarovky v kotelně</t>
  </si>
  <si>
    <t>48438802.A</t>
  </si>
  <si>
    <t>Ohřívač TUV zásobníkový 400 l, 65,8 kW</t>
  </si>
  <si>
    <t>551300041R1</t>
  </si>
  <si>
    <t>Rozdělovač/sběrač s průtokoměrem 2 větve</t>
  </si>
  <si>
    <t>K16</t>
  </si>
  <si>
    <t>Izolace anuloidu HVDT</t>
  </si>
  <si>
    <t>K5.1</t>
  </si>
  <si>
    <t>Kotel plynový nástěnný kondenzační 35 kW</t>
  </si>
  <si>
    <t>KODK1</t>
  </si>
  <si>
    <t>Sada odkouření pro kaskádu 3 kotlů 100 kW</t>
  </si>
  <si>
    <t>KODK2</t>
  </si>
  <si>
    <t>Odkouření pro 300 kW</t>
  </si>
  <si>
    <t>T2</t>
  </si>
  <si>
    <t>Čerpadlo 2 q= 2,5 m3/h, h= 2m</t>
  </si>
  <si>
    <t>T3</t>
  </si>
  <si>
    <t>Čerpadlo cirkulační2 q=0,5 m3/h h=2m</t>
  </si>
  <si>
    <t>T4</t>
  </si>
  <si>
    <t>Čerpadlo 1 q=4,6 m3/h h=2</t>
  </si>
  <si>
    <t>998731202</t>
  </si>
  <si>
    <t>Přesun hmot pro kotelny, výšky do 12 m</t>
  </si>
  <si>
    <t>733</t>
  </si>
  <si>
    <t>Rozvod potrubí</t>
  </si>
  <si>
    <t>722224111</t>
  </si>
  <si>
    <t>Kohouty plnicí a vypouštěcí DN 15</t>
  </si>
  <si>
    <t>733111315</t>
  </si>
  <si>
    <t>Potrubí závit. běžné svařované v kotelnách DN 25</t>
  </si>
  <si>
    <t>733111316</t>
  </si>
  <si>
    <t>Potrubí závit. běžné svařované v kotelnách DN 32</t>
  </si>
  <si>
    <t>733121114</t>
  </si>
  <si>
    <t>Potrubí hladké bezešvé nízkotlaké D 31,8 x 2,6 mm</t>
  </si>
  <si>
    <t>733121115</t>
  </si>
  <si>
    <t>Potrubí hladké bezešvé nízkotlaké D 38 x 2,6 mm</t>
  </si>
  <si>
    <t>733121116</t>
  </si>
  <si>
    <t>Potrubí hladké bezešvé nízkotlaké D 44,5 x 2,6 mm</t>
  </si>
  <si>
    <t>733121222</t>
  </si>
  <si>
    <t>Potrubí hladké bezešvé v kotelnách D 76 x 3,2 mm</t>
  </si>
  <si>
    <t>733121225</t>
  </si>
  <si>
    <t>Potrubí hladké bezešvé v kotelnách D 89 x 3,6 mm</t>
  </si>
  <si>
    <t>K201</t>
  </si>
  <si>
    <t>Osový kompenzátor DN 40 ocel.</t>
  </si>
  <si>
    <t>K3</t>
  </si>
  <si>
    <t>Dokumentace skutečného provedení</t>
  </si>
  <si>
    <t>ON1</t>
  </si>
  <si>
    <t>Zprovoznění a zaregulování systému</t>
  </si>
  <si>
    <t>ON2</t>
  </si>
  <si>
    <t>Topná zkouška</t>
  </si>
  <si>
    <t>h</t>
  </si>
  <si>
    <t>ON3</t>
  </si>
  <si>
    <t>Doprava, režie, přesun hmot</t>
  </si>
  <si>
    <t>ON4</t>
  </si>
  <si>
    <t>Stavební přípomoci</t>
  </si>
  <si>
    <t>ON5</t>
  </si>
  <si>
    <t>Revize TNS</t>
  </si>
  <si>
    <t>283771029</t>
  </si>
  <si>
    <t>Izolace potrubí Mirelon PRO 20x25 mm šedočerná</t>
  </si>
  <si>
    <t>283771129</t>
  </si>
  <si>
    <t>Izolace potrubí 32x25 mm šedočerná</t>
  </si>
  <si>
    <t>283771129R1</t>
  </si>
  <si>
    <t>Izolace potrubí Mirelon PRO 32x25 mm šedočerná</t>
  </si>
  <si>
    <t>2837711525</t>
  </si>
  <si>
    <t>Izolace potrubí 40x25 mm šedočerná</t>
  </si>
  <si>
    <t>283771155</t>
  </si>
  <si>
    <t>Izolace potrubí 45x25 mm šedočerná</t>
  </si>
  <si>
    <t>28377122R1</t>
  </si>
  <si>
    <t>Izolace potrubí Mirelon PRO 76x25 mm šedočerná</t>
  </si>
  <si>
    <t>283771254R1</t>
  </si>
  <si>
    <t>Izolace potrubí Mirelon PRO 89x25 mm šedočerná</t>
  </si>
  <si>
    <t>5511361541</t>
  </si>
  <si>
    <t>Šroubení radiátorové 1/2" rohové pro VK</t>
  </si>
  <si>
    <t>551200331</t>
  </si>
  <si>
    <t>Šroubení svěrné na Cu 4430 15 x 1 - EK</t>
  </si>
  <si>
    <t>K15</t>
  </si>
  <si>
    <t>Izolace R/S</t>
  </si>
  <si>
    <t>998734201</t>
  </si>
  <si>
    <t>Přesun hmot pro armatury, výšky do 6 m</t>
  </si>
  <si>
    <t>734</t>
  </si>
  <si>
    <t>Armatury</t>
  </si>
  <si>
    <t>734255124</t>
  </si>
  <si>
    <t>Ventil pojistný, DN 20 x 4,0 bar</t>
  </si>
  <si>
    <t>734255135</t>
  </si>
  <si>
    <t>Ventil pojistný, DN 25 x 8,0 bar</t>
  </si>
  <si>
    <t>734213112</t>
  </si>
  <si>
    <t>Ventil automatický odvzdušňovací, DN 15</t>
  </si>
  <si>
    <t>734233122</t>
  </si>
  <si>
    <t>Kohout kulový,vnitřní-vnitřní  DN 20</t>
  </si>
  <si>
    <t>734233123</t>
  </si>
  <si>
    <t>Kohout kulový,vnitřní-vnitřní 51 DN 25</t>
  </si>
  <si>
    <t>734233124</t>
  </si>
  <si>
    <t>Kohout kulový,vnitřní-vnitřní 51 DN 32</t>
  </si>
  <si>
    <t>734233125</t>
  </si>
  <si>
    <t>Kohout kulový,vnitřní-vnitřní DN 40</t>
  </si>
  <si>
    <t>734245422</t>
  </si>
  <si>
    <t>Klapka zpětná,2xvnitř.závit DN 20,top</t>
  </si>
  <si>
    <t>734245424</t>
  </si>
  <si>
    <t>Klapka zpětná,2xvnitř.závit DN 32,top</t>
  </si>
  <si>
    <t>734295212</t>
  </si>
  <si>
    <t>Filtr, vnitřní-vnitřní DN 20</t>
  </si>
  <si>
    <t>734295214</t>
  </si>
  <si>
    <t>Filtr, vnitřní-vnitřní DN 32</t>
  </si>
  <si>
    <t>734295215</t>
  </si>
  <si>
    <t>Filtr, vnitřní-vnitřní DN 40</t>
  </si>
  <si>
    <t>734413122</t>
  </si>
  <si>
    <t>Teploměr 0 - 120°C + Návarek</t>
  </si>
  <si>
    <t>734211111R001</t>
  </si>
  <si>
    <t>Ventily odvzdušňovací ot.těles</t>
  </si>
  <si>
    <t>A1</t>
  </si>
  <si>
    <t>Manometr 0-600 Pa</t>
  </si>
  <si>
    <t>Trojcestný ventil DN 40 kv 25 + servopohon</t>
  </si>
  <si>
    <t>735</t>
  </si>
  <si>
    <t>Otopná tělesa</t>
  </si>
  <si>
    <t>735156669</t>
  </si>
  <si>
    <t>Otopná tělesa panelová Radik Klasik 22  600/1600</t>
  </si>
  <si>
    <t>735157562</t>
  </si>
  <si>
    <t>Otopná těl.panel.Radik Ventil Kompakt 21  600/ 600</t>
  </si>
  <si>
    <t>735157563</t>
  </si>
  <si>
    <t>Otopná těl.panel.Radik Ventil Kompakt 21  600/ 700</t>
  </si>
  <si>
    <t>735157566</t>
  </si>
  <si>
    <t>Otopná těl.panel.Radik Ventil Kompakt 21  600/1000</t>
  </si>
  <si>
    <t>735157665</t>
  </si>
  <si>
    <t>Otopná těl.panel.Radik Ventil Kompakt 22  600/ 900</t>
  </si>
  <si>
    <t>735157666</t>
  </si>
  <si>
    <t>Otopná těl.panel.Radik Ventil Kompakt 22  600/1000</t>
  </si>
  <si>
    <t>735157668</t>
  </si>
  <si>
    <t>Otopná těl.panel.Radik Ventil Kompakt 22  600/1200</t>
  </si>
  <si>
    <t>735157669</t>
  </si>
  <si>
    <t>Otopná těl.panel.Radik Ventil Kompakt 22  600/1400</t>
  </si>
  <si>
    <t>735157771</t>
  </si>
  <si>
    <t>Otopná těl.panel.Radik Ventil Kompakt 33  600/1800</t>
  </si>
  <si>
    <t>K202</t>
  </si>
  <si>
    <t>Teplovzdušná jednotka</t>
  </si>
  <si>
    <t>998733201</t>
  </si>
  <si>
    <t>Přesun hmot pro rozvody potrubí, výšky do 6 m</t>
  </si>
  <si>
    <t>998735202</t>
  </si>
  <si>
    <t>Přesun hmot pro otopná tělesa, výšky do 12 m</t>
  </si>
  <si>
    <t>M23</t>
  </si>
  <si>
    <t>Montáže potrubí</t>
  </si>
  <si>
    <t>230330091</t>
  </si>
  <si>
    <t>Izolace potrubí D do 76 mm</t>
  </si>
  <si>
    <t>ON</t>
  </si>
  <si>
    <t>Ostatní náklady</t>
  </si>
  <si>
    <t>733163102</t>
  </si>
  <si>
    <t>Potrubí z měděných trubek vytápění D 15 x 1,0 mm vč. tvar. kotvení, přídavného materiálu</t>
  </si>
  <si>
    <t>733163103</t>
  </si>
  <si>
    <t>Potrubí z měděných trubek vytápění D 18 x 1,0 mm  vč. tvar. kotvení, přídavného materiálu</t>
  </si>
  <si>
    <t>733163104</t>
  </si>
  <si>
    <t>Potrubí z měděných trubek vytápění D 22 x 1,0 mm  vč. tvar. kotvení, přídavného materiálu</t>
  </si>
  <si>
    <t>733163105</t>
  </si>
  <si>
    <t>Potrubí z měděných trubek vytápění D 28 x 1,5 mm  vč. tvar. kotvení, přídavného materiálu</t>
  </si>
  <si>
    <t>158</t>
  </si>
  <si>
    <t>160</t>
  </si>
  <si>
    <t>162</t>
  </si>
  <si>
    <t>164</t>
  </si>
  <si>
    <t>283771007</t>
  </si>
  <si>
    <t>Izolace potrubí 15x13 mm šedočerná vč. přídavného materiálu</t>
  </si>
  <si>
    <t>166</t>
  </si>
  <si>
    <t>283771021</t>
  </si>
  <si>
    <t>Izolace potrubí 18x20 mm šedočerná vč. přídavného materiálu</t>
  </si>
  <si>
    <t>168</t>
  </si>
  <si>
    <t>283771032</t>
  </si>
  <si>
    <t>Izolace potrubí 22x20 mm šedočerná vč. přídavného materiálu</t>
  </si>
  <si>
    <t>283771121</t>
  </si>
  <si>
    <t>Izolace potrubí 28x25 mm šedočerná vč. přídavného materiálu</t>
  </si>
  <si>
    <t>ON6</t>
  </si>
  <si>
    <t>Napojené na potrubí etapy východ</t>
  </si>
  <si>
    <t>03 - VZT - část západ</t>
  </si>
  <si>
    <t>728.1 - Zařízení č.1</t>
  </si>
  <si>
    <t>728 - Vzduchotechnika</t>
  </si>
  <si>
    <t>728.2 - Zařízení č.2</t>
  </si>
  <si>
    <t>728.1</t>
  </si>
  <si>
    <t>Zařízení č.1</t>
  </si>
  <si>
    <t>72811D008</t>
  </si>
  <si>
    <t>čtyřhranné potrubí vč. tvarovek (100%) a kotvení</t>
  </si>
  <si>
    <t>72811D020</t>
  </si>
  <si>
    <t>kruhové potrubí spiro 160 vč. tvarovek (30%)  a kotvení</t>
  </si>
  <si>
    <t>72811D022</t>
  </si>
  <si>
    <t>kruhové potrubí spiro 200 vč. tvarovek (30%)  a kotvení</t>
  </si>
  <si>
    <t>72811D024</t>
  </si>
  <si>
    <t>kruhové potrubí spiro 250 vč. tvarovek (30%)  a kotvení</t>
  </si>
  <si>
    <t>K207</t>
  </si>
  <si>
    <t>Kulisový tlumič hluku 400x200 L= 1000mm kulisy 2x100mm</t>
  </si>
  <si>
    <t>728413522</t>
  </si>
  <si>
    <t>Montáž talířového ventilu kruhového do d 200 mm</t>
  </si>
  <si>
    <t>K206</t>
  </si>
  <si>
    <t>Protidešťová žaluzie 400x400 (Sef=0,09 m2)</t>
  </si>
  <si>
    <t>998728202</t>
  </si>
  <si>
    <t>Přesun hmot pro vzduchotechniku, výšky do 12 m</t>
  </si>
  <si>
    <t>429 dg01 005</t>
  </si>
  <si>
    <t>Talířový ventil odvodní  pr. 200 mm</t>
  </si>
  <si>
    <t>429 dg01 009</t>
  </si>
  <si>
    <t>Talířový ventil přívodní  pr. 160 mm</t>
  </si>
  <si>
    <t>429 dg01 010</t>
  </si>
  <si>
    <t>Talířový ventil přívodní  pr. 200 mm</t>
  </si>
  <si>
    <t>429760D0010</t>
  </si>
  <si>
    <t>Tlumič hluku pro kruhové potrubí d250/900</t>
  </si>
  <si>
    <t>K208</t>
  </si>
  <si>
    <t>VZT jednotka 810m3/h vč. příslušenství (viz tech. zpráva)</t>
  </si>
  <si>
    <t>72811D002</t>
  </si>
  <si>
    <t>čtyřhranné potrubí vč. tvarovek (40%) a kotvení</t>
  </si>
  <si>
    <t>72811D016</t>
  </si>
  <si>
    <t>kruhové potrubí spiro 100 vč. tvarovek (30%)  a kotvení</t>
  </si>
  <si>
    <t>72811D017</t>
  </si>
  <si>
    <t>kruhové potrubí spiro 125 vč. tvarovek (30%)  a kotvení</t>
  </si>
  <si>
    <t>728312122</t>
  </si>
  <si>
    <t>Montáž tlumiče kruhového do průměru 200 mm</t>
  </si>
  <si>
    <t>K209</t>
  </si>
  <si>
    <t>Potrubní diagonální ventilátor (360m3/h) vč. příslušenství</t>
  </si>
  <si>
    <t>K210</t>
  </si>
  <si>
    <t>Protidešťová žaluzie 280x315 (Sef=0,04 m2)</t>
  </si>
  <si>
    <t>429 dg01 002</t>
  </si>
  <si>
    <t>Talířový ventil odvodní  pr. 100 mm</t>
  </si>
  <si>
    <t>429 dg01 003</t>
  </si>
  <si>
    <t>Talířový ventil odvodní  pr. 125 mm</t>
  </si>
  <si>
    <t>429760D0007</t>
  </si>
  <si>
    <t>Tlumič hluku pro kruhové potrubí d200/600</t>
  </si>
  <si>
    <t>K211</t>
  </si>
  <si>
    <t>Axiální ventilátor (2700m3/h) vč. příslušenství</t>
  </si>
  <si>
    <t>728</t>
  </si>
  <si>
    <t>Vzduchotechnika</t>
  </si>
  <si>
    <t>72811D001</t>
  </si>
  <si>
    <t>čtyřhranné potrubí vč. tvarovek (30%) a kotvení</t>
  </si>
  <si>
    <t>728.2</t>
  </si>
  <si>
    <t>Zařízení č.2</t>
  </si>
  <si>
    <t>K7</t>
  </si>
  <si>
    <t>Protidešťová žaluzie plechová 250x250</t>
  </si>
  <si>
    <t>Doprava, režie</t>
  </si>
  <si>
    <t>K2</t>
  </si>
  <si>
    <t>uvedení do chodu a zaregulování</t>
  </si>
  <si>
    <t>04 - Chlazení - část západ</t>
  </si>
  <si>
    <t>722172312</t>
  </si>
  <si>
    <t>Potrubí z PPR, pro odvod kondenzátu, D 25x3,5 mm, vč.zed.výpom.</t>
  </si>
  <si>
    <t>C1</t>
  </si>
  <si>
    <t>Vnitřní jednotka 3,6 kW příslušenství + konzole na zeď</t>
  </si>
  <si>
    <t>C2</t>
  </si>
  <si>
    <t>venkovní jednotka 12 kW příslušenství + konzole na zeď</t>
  </si>
  <si>
    <t>C3</t>
  </si>
  <si>
    <t>Čerpadlo kondenzátu</t>
  </si>
  <si>
    <t>C4</t>
  </si>
  <si>
    <t>Kabelový ovladač</t>
  </si>
  <si>
    <t>C5</t>
  </si>
  <si>
    <t>Chladivové potrubí</t>
  </si>
  <si>
    <t>Přesun hmot pro chlazení, výšky do 12 m</t>
  </si>
  <si>
    <t>05 - Rozvod stlačeného vzduchu - část západ</t>
  </si>
  <si>
    <t>723 - Vnitřní plynovod</t>
  </si>
  <si>
    <t>732 - Strojovny</t>
  </si>
  <si>
    <t>723</t>
  </si>
  <si>
    <t>Vnitřní plynovod</t>
  </si>
  <si>
    <t>723120204</t>
  </si>
  <si>
    <t>Potrubí nerezové tenkostěnné spojovacílisováním tvarovkami DN 25</t>
  </si>
  <si>
    <t>723235111</t>
  </si>
  <si>
    <t>Kohout kulový,vnitřní-vnitřn DN 15</t>
  </si>
  <si>
    <t>ostatní materiál</t>
  </si>
  <si>
    <t>Zprovoznění</t>
  </si>
  <si>
    <t>Doprava režie</t>
  </si>
  <si>
    <t>732</t>
  </si>
  <si>
    <t>Strojovny</t>
  </si>
  <si>
    <t>732344211</t>
  </si>
  <si>
    <t>Vzdušník, PN 11,5 Bar, o obsahu 1000 l vč. výstroje</t>
  </si>
  <si>
    <t>Kompresor q= 600 l/m tlak 15 Bar Vč. výstroje</t>
  </si>
  <si>
    <t>06 - ZTI - část západ</t>
  </si>
  <si>
    <t>721 - Vnitřní kanalizace</t>
  </si>
  <si>
    <t>722 - Vnitřní vodovod</t>
  </si>
  <si>
    <t>721</t>
  </si>
  <si>
    <t>Vnitřní kanalizace</t>
  </si>
  <si>
    <t>721176103</t>
  </si>
  <si>
    <t>Potrubí HT připojovací D 50 x 1,8 mm</t>
  </si>
  <si>
    <t>722</t>
  </si>
  <si>
    <t>Vnitřní vodovod</t>
  </si>
  <si>
    <t>722237125</t>
  </si>
  <si>
    <t>Kohout HUV DN 40</t>
  </si>
  <si>
    <t>721176104</t>
  </si>
  <si>
    <t>Potrubí HT připojovací D 75 x 1,9 mm</t>
  </si>
  <si>
    <t>721176105</t>
  </si>
  <si>
    <t>Potrubí HT  D 110 x 2,7 mm</t>
  </si>
  <si>
    <t>721176224</t>
  </si>
  <si>
    <t>Potrubí KG svodné (ležaté) v zemi D 160 x 4,0 mm</t>
  </si>
  <si>
    <t>721194105</t>
  </si>
  <si>
    <t>Vyvedení odpadních výpustek D 50 x 1,8</t>
  </si>
  <si>
    <t>721194109</t>
  </si>
  <si>
    <t>Vyvedení odpadních výpustek D 110 x 2,3</t>
  </si>
  <si>
    <t>721273150</t>
  </si>
  <si>
    <t>Hlavice ventilační přivětrávací HL900N</t>
  </si>
  <si>
    <t>721273200</t>
  </si>
  <si>
    <t>Souprava ventilační střešní HL souprava větrací hlavice PP HL810  D 110 mm</t>
  </si>
  <si>
    <t>721290112</t>
  </si>
  <si>
    <t>Zkouška těsnosti kanalizace vodou do DN 200</t>
  </si>
  <si>
    <t>722172316</t>
  </si>
  <si>
    <t>Potrubí z PPR, D 63x8,6 mm, vč.zed.výpom.</t>
  </si>
  <si>
    <t>721273150RT11</t>
  </si>
  <si>
    <t>Hlavice ventilační přivětrávací HL900NECO</t>
  </si>
  <si>
    <t>Napojení potrubí na revizní šachtu</t>
  </si>
  <si>
    <t>k203</t>
  </si>
  <si>
    <t>Přečerpávací stanice (nátok DN160, výtlak d63, výška max. 12m) vč. osazení a zemních prací</t>
  </si>
  <si>
    <t>998721202</t>
  </si>
  <si>
    <t>Přesun hmot pro vnitřní kanalizaci, výšky do 12 m</t>
  </si>
  <si>
    <t>722172311</t>
  </si>
  <si>
    <t>Potrubí z PPR, studená, D 20x2,8 mm, vč.zed.výpom. vč. tvarovek</t>
  </si>
  <si>
    <t>Potrubí z PPR, studená, D 25x3,5 mm, vč.zed.výpom. vč. tvarovek</t>
  </si>
  <si>
    <t>722172331</t>
  </si>
  <si>
    <t>Potrubí z PPR, teplá, D 20x3,4 mm, vč. zed. výpom. vč. tvarovek</t>
  </si>
  <si>
    <t>722172332</t>
  </si>
  <si>
    <t>Potrubí z PPR, teplá, D 25x4,2 mm, vč. zed. výpom. vč. tvarovek</t>
  </si>
  <si>
    <t>722172313R001</t>
  </si>
  <si>
    <t>Potrubí pozink. oceli, požární rozvod, studená, D 32x4,4 mm, vč.zed.výpom. vč. tvarovek</t>
  </si>
  <si>
    <t>722172314R001</t>
  </si>
  <si>
    <t>Potrubí pozink. oceli, požární rozvod, studená, D 40x5,5 mm, vč.zed.výpom. vč. tvarovek</t>
  </si>
  <si>
    <t>283771028</t>
  </si>
  <si>
    <t>Izolace potrubí 20x20 mm šedočerná</t>
  </si>
  <si>
    <t>283771093</t>
  </si>
  <si>
    <t>Izolace potrubí 25x20 mm šedočerná</t>
  </si>
  <si>
    <t>283771142</t>
  </si>
  <si>
    <t>Izolace potrubí 35x25 mm šedočerná</t>
  </si>
  <si>
    <t>722254116</t>
  </si>
  <si>
    <t>Skříň hydrantová s výzbrojí C 52 s hydrantem,</t>
  </si>
  <si>
    <t>722254201</t>
  </si>
  <si>
    <t>Hydrantový systém, box s plnými dveřmi průměr 25/30, stálotvará hadice</t>
  </si>
  <si>
    <t>722280106</t>
  </si>
  <si>
    <t>Tlaková zkouška vodovodního potrubí DN 40</t>
  </si>
  <si>
    <t>K204</t>
  </si>
  <si>
    <t>Napojení na rozvody etapy východ</t>
  </si>
  <si>
    <t>725016105</t>
  </si>
  <si>
    <t>Pisoár ovládání automatické, bílý + příslušenství</t>
  </si>
  <si>
    <t>725017123</t>
  </si>
  <si>
    <t>Umyvadlo na šrouby 60 x 45 cm, bílé + zápachová uzávěrka</t>
  </si>
  <si>
    <t>725249103</t>
  </si>
  <si>
    <t>Montáž sprchových koutů</t>
  </si>
  <si>
    <t>725319101</t>
  </si>
  <si>
    <t>Montáž dřezů jednoduchých</t>
  </si>
  <si>
    <t>725019101</t>
  </si>
  <si>
    <t>Výlevka stojící s plastovou mřížkou</t>
  </si>
  <si>
    <t>725823111</t>
  </si>
  <si>
    <t>Baterie umyvadlová stoján. ruční, bez otvír.odpadu</t>
  </si>
  <si>
    <t>725823134</t>
  </si>
  <si>
    <t>Baterie dřezová stojánková ruční s výsuv. sprchou standardní</t>
  </si>
  <si>
    <t>725825114</t>
  </si>
  <si>
    <t>Baterie výlevková nástěnná ruční základní</t>
  </si>
  <si>
    <t>725845111</t>
  </si>
  <si>
    <t>Baterie sprchová nástěnná ruční, vč. příslušenství</t>
  </si>
  <si>
    <t>726211321</t>
  </si>
  <si>
    <t>WC Duofix, UP320, h 112 cm</t>
  </si>
  <si>
    <t>55230700</t>
  </si>
  <si>
    <t>Dřez nerez</t>
  </si>
  <si>
    <t>55231502</t>
  </si>
  <si>
    <t>WC závěsné se sedátkem a tlačítkem</t>
  </si>
  <si>
    <t>55423039.A</t>
  </si>
  <si>
    <t>Sprchová vanička akrylátová 90x90x15 cm 84 l + zápachová uzávěrka</t>
  </si>
  <si>
    <t>998725202</t>
  </si>
  <si>
    <t>Přesun hmot pro zařizovací předměty, výšky do 12 m</t>
  </si>
  <si>
    <t>55141107</t>
  </si>
  <si>
    <t>Ventil rohový</t>
  </si>
  <si>
    <t>Doprava a režie</t>
  </si>
  <si>
    <t>stáv. připojení</t>
  </si>
  <si>
    <t>723163106</t>
  </si>
  <si>
    <t>Potrubí z ocelových plyn.trubek DN 35</t>
  </si>
  <si>
    <t>Kohout kulový,vnitřní-vnitřní KK DN 15</t>
  </si>
  <si>
    <t>783424140</t>
  </si>
  <si>
    <t>Nátěr syntetický potrubí do DN 50 mm  Z + 2x</t>
  </si>
  <si>
    <t>72301</t>
  </si>
  <si>
    <t>Chránička potrubí do DN 32</t>
  </si>
  <si>
    <t>72302</t>
  </si>
  <si>
    <t>revize plynovodu a odkouření</t>
  </si>
  <si>
    <t>Manometr 0-6 kPa</t>
  </si>
  <si>
    <t>P1</t>
  </si>
  <si>
    <t>Napojení na stávající plynovod</t>
  </si>
  <si>
    <t>P2</t>
  </si>
  <si>
    <t>Odvzdušnění plynovodu</t>
  </si>
  <si>
    <t>998723202</t>
  </si>
  <si>
    <t>Přesun hmot pro vnitřní plynovod, výšky do 12 m</t>
  </si>
  <si>
    <t>07 - MaR - část západ</t>
  </si>
  <si>
    <t>M21 - Elektromontáže</t>
  </si>
  <si>
    <t>M22 - Montáž sdělovací a zabezp. techniky</t>
  </si>
  <si>
    <t>M21</t>
  </si>
  <si>
    <t>Elektromontáže</t>
  </si>
  <si>
    <t>210010105</t>
  </si>
  <si>
    <t>Lišta elektroinstalační PVC š.do 40 mm,šroubováním</t>
  </si>
  <si>
    <t>210020302</t>
  </si>
  <si>
    <t>Žlab kabelový s příslušenstvím, 62/50 mm bez víka</t>
  </si>
  <si>
    <t>210802301</t>
  </si>
  <si>
    <t>Šňůra CYSY 2 x 0,75 mm2 volně uložená včetně dodávky šňůry</t>
  </si>
  <si>
    <t>210802306</t>
  </si>
  <si>
    <t>Šňůra CYSY 3 x 0,75 mm2 volně uložená včetně dodávky šňůry</t>
  </si>
  <si>
    <t>210810005</t>
  </si>
  <si>
    <t>Kabel CYKY-m 750 V 3 x 1,5 mm2 volně uložený včetně dodávky kabelu</t>
  </si>
  <si>
    <t>210860201</t>
  </si>
  <si>
    <t>Kabel speciální JYTY s Al 2 x 1 mm volně uložený</t>
  </si>
  <si>
    <t>Koordinace s ostatními profesemi</t>
  </si>
  <si>
    <t>Zaškolení obsluhy, manuály</t>
  </si>
  <si>
    <t>Nastavení a oživení</t>
  </si>
  <si>
    <t>Spolupráce s dodavatelem při zapojování a zkouškách</t>
  </si>
  <si>
    <t>1.1</t>
  </si>
  <si>
    <t>"Volně programovatelné DDC řídicí stanice, včetně pořebných vstupů/výstupů, komunikace 7x AI/ 9x DI/ 2x AO/ 6x DO</t>
  </si>
  <si>
    <t>1.2</t>
  </si>
  <si>
    <t>Uživatelský software pro stanice, zprovoznění</t>
  </si>
  <si>
    <t>1.3</t>
  </si>
  <si>
    <t>Software pro vizualizaci (dispečink)</t>
  </si>
  <si>
    <t>2.1</t>
  </si>
  <si>
    <t>"Volně programovatelná DDC řídicí jednotka  - IRC regulátor"</t>
  </si>
  <si>
    <t>2.2</t>
  </si>
  <si>
    <t>Uživatelský software, zprovoznění (automatizační stanice)</t>
  </si>
  <si>
    <t>2.3</t>
  </si>
  <si>
    <t>3.1</t>
  </si>
  <si>
    <t>Ovládací prostorová jednotka pro IRC regulátor</t>
  </si>
  <si>
    <t>34111030</t>
  </si>
  <si>
    <t>Kabel silový s Cu jádrem 750 V CYKY 3 x 1,5 mm2</t>
  </si>
  <si>
    <t>34121550</t>
  </si>
  <si>
    <t>Kabel sdělovací s Cu jádrem JYTY 2 x 1 mm</t>
  </si>
  <si>
    <t>341350212</t>
  </si>
  <si>
    <t>Kabel J-Y(st)Y 2x2x0,8 baleno po 100 m délky</t>
  </si>
  <si>
    <t>34140966</t>
  </si>
  <si>
    <t>Vodič silový CY zelenožlutý 6,00 mm2 - drát</t>
  </si>
  <si>
    <t>34143804</t>
  </si>
  <si>
    <t>Šňůra lehká s Cu jádrem CYSY H05 VV-F 3 x 0,75 mm2</t>
  </si>
  <si>
    <t>34143827</t>
  </si>
  <si>
    <t>Šňůra lehká s Cu jádrem CYSY H05 VV-F 5 x 0,75 mm2</t>
  </si>
  <si>
    <t>34571092</t>
  </si>
  <si>
    <t>Trubka elektroinstalační tuhá z PVC 1525</t>
  </si>
  <si>
    <t>34571512</t>
  </si>
  <si>
    <t>Krabice přístrojová čtvercová KP 67x67 mm</t>
  </si>
  <si>
    <t>34572125</t>
  </si>
  <si>
    <t>Lišta vkládací z PVC délka 2 m  LV 40x40</t>
  </si>
  <si>
    <t>34572172</t>
  </si>
  <si>
    <t>Lišta hranatá LHD 20x20, délka 2 m</t>
  </si>
  <si>
    <t>4.1</t>
  </si>
  <si>
    <t>PC sestava vč. SW, min. 24" LCD monitoru, tiskárny a zdroje záložního napíjení (UPS)</t>
  </si>
  <si>
    <t>4.2</t>
  </si>
  <si>
    <t>Vizualizační software dle použitého ŘS</t>
  </si>
  <si>
    <t>5.1</t>
  </si>
  <si>
    <t>Sada GSM modem, anténa, napájecí zdroj, propojovací kabely</t>
  </si>
  <si>
    <t>5.2</t>
  </si>
  <si>
    <t>program pro posílání SMS/ SIM karta O2 s tarifem pro posílání SMS (zajišťuje provozovatel)</t>
  </si>
  <si>
    <t>553473900</t>
  </si>
  <si>
    <t>MARS žlab kabelový NKZI 50X62X0,7 mm EC s integrovanou spojkou</t>
  </si>
  <si>
    <t>553473901</t>
  </si>
  <si>
    <t>MARS žlab kabelový NKZI 50X125X0,7 mm EC s integrovanou spojkou</t>
  </si>
  <si>
    <t>"Skříňový rozvaděč nástěnný, stávající    - materiál pro úpravu zapojení, vyvolanou záměnou řídícího   systému</t>
  </si>
  <si>
    <t>M22</t>
  </si>
  <si>
    <t>Montáž sdělovací a zabezp. techniky</t>
  </si>
  <si>
    <t>222280051</t>
  </si>
  <si>
    <t>PRAFlaGuard 1x2x0,8 nebo 2x2x0,8 na příchytkách</t>
  </si>
  <si>
    <t>222281301</t>
  </si>
  <si>
    <t>JYTY 1 mm - CYKY do 2,5 mm, 2-5 žil, v trubkách</t>
  </si>
  <si>
    <t>7.2</t>
  </si>
  <si>
    <t>Protipožární ucpávky</t>
  </si>
  <si>
    <t>08 - Elektroinstalace</t>
  </si>
  <si>
    <t>08a - Silnoproud - část západ</t>
  </si>
  <si>
    <t>348360112</t>
  </si>
  <si>
    <t>Svítidlo PERUN LED 1.2ft 1600/840, průmyslové</t>
  </si>
  <si>
    <t>42185764</t>
  </si>
  <si>
    <t>N4 nouzové LED svítidlo IP65, 350lm, 8,2W</t>
  </si>
  <si>
    <t>42180503D</t>
  </si>
  <si>
    <t>N1D nouzové LED svítidlo s piktogramem IP65, 197lm, 5,8W, vč. příslušenství</t>
  </si>
  <si>
    <t>42928712</t>
  </si>
  <si>
    <t>M LED svítidlo přisazené IP40, 3740lm, 27,8W</t>
  </si>
  <si>
    <t>210110054</t>
  </si>
  <si>
    <t>Spínač zapuštěný střídavý dvojitý,  řazení 6+6 vč. dodávky strojku, rámečku a krytu</t>
  </si>
  <si>
    <t>348360113</t>
  </si>
  <si>
    <t>Svítidlo PERUN LED 1.2ft 2200/840, průmyslové</t>
  </si>
  <si>
    <t>348360122</t>
  </si>
  <si>
    <t>Svítidlo PERUN LED 2.2ft 3200/840, průmyslové</t>
  </si>
  <si>
    <t>348360142</t>
  </si>
  <si>
    <t>Svítidlo FUTURA 2.2ft PC Al 3200/840, průmyslové</t>
  </si>
  <si>
    <t>348360148</t>
  </si>
  <si>
    <t>Svítidlo FUTURA 2.5ft PC Al 8000/840, průmyslové</t>
  </si>
  <si>
    <t>35822945.A</t>
  </si>
  <si>
    <t>Jistič Modeion BD 250NE 305 - pevné prov. 160A</t>
  </si>
  <si>
    <t>210131002</t>
  </si>
  <si>
    <t>Montáž stykače vestavného bez zapojení 160 A</t>
  </si>
  <si>
    <t>8595090550921</t>
  </si>
  <si>
    <t>Svodič přepětí 4xC (T2)</t>
  </si>
  <si>
    <t>35712201</t>
  </si>
  <si>
    <t>Skříň rozvaděčová QA 40-180603</t>
  </si>
  <si>
    <t>358225508</t>
  </si>
  <si>
    <t>Napěťová spoušť SV-LT-AC230V</t>
  </si>
  <si>
    <t>358225507</t>
  </si>
  <si>
    <t>Napěťová spoušť SV-BC-AC230V</t>
  </si>
  <si>
    <t>35822002335</t>
  </si>
  <si>
    <t>Jistič do 80 A 3 pól. charakterist. C, LTN-40C-3</t>
  </si>
  <si>
    <t>35822001015</t>
  </si>
  <si>
    <t>Jistič do 80 A 1 pól. charakteristika B, LTN-16B-1</t>
  </si>
  <si>
    <t>35822001040</t>
  </si>
  <si>
    <t>Jistič do 80 A 1pól. charakteristika C, LTN-16C-1</t>
  </si>
  <si>
    <t>35822002316</t>
  </si>
  <si>
    <t>Jistič do 80 A 3 pól. charakterist. B, LTN-32B-3</t>
  </si>
  <si>
    <t>35822002337</t>
  </si>
  <si>
    <t>Jistič do 80 A 3 pól. charakterist. C, LTN-63C-3</t>
  </si>
  <si>
    <t>35822002320</t>
  </si>
  <si>
    <t>Jistič do 80 A 3 pól. charakterist. B, LTN-80B-3</t>
  </si>
  <si>
    <t>35822001013</t>
  </si>
  <si>
    <t>Jistič do 80 A 1 pól. charakteristika B, LTN-10B-1</t>
  </si>
  <si>
    <t>35822001010</t>
  </si>
  <si>
    <t>Jistič do 80 A 1 pól. charakteristika B, LTN-2B-1</t>
  </si>
  <si>
    <t>358890406</t>
  </si>
  <si>
    <t>Chránič proudový F200, 4P-40A/30mA/typ AC,10kA 3 fázový</t>
  </si>
  <si>
    <t>358890501</t>
  </si>
  <si>
    <t>Chránič proudový LFN-63-4-030AC na střídavý proud</t>
  </si>
  <si>
    <t>358890405</t>
  </si>
  <si>
    <t>Chránič proudový F200, 4P-25A/30mA/typ AC,10kA 3 fázový</t>
  </si>
  <si>
    <t>35821101</t>
  </si>
  <si>
    <t>Vzduchový stykač 3pólový provedení G C9 AC</t>
  </si>
  <si>
    <t>35822001010R001</t>
  </si>
  <si>
    <t>Analogové spínací hodiny 16 A, AC 230 V</t>
  </si>
  <si>
    <t>210120401</t>
  </si>
  <si>
    <t>Jistič vzduch.1pólový do 25 A IJV-IJM-PO bez krytu</t>
  </si>
  <si>
    <t>210120823</t>
  </si>
  <si>
    <t>Chránič proudový čtyřpólový do 40 A</t>
  </si>
  <si>
    <t>210120451</t>
  </si>
  <si>
    <t>Jistič vzduchový 3pólový do 25 A bez krytu</t>
  </si>
  <si>
    <t>348360149</t>
  </si>
  <si>
    <t>Svítidlo FUTURA 2.5ft PC Al 11000/840, průmyslové</t>
  </si>
  <si>
    <t>42180503D.1</t>
  </si>
  <si>
    <t>348360220</t>
  </si>
  <si>
    <t>Svítidlo LED sadové venkovní 60 W</t>
  </si>
  <si>
    <t>210201528</t>
  </si>
  <si>
    <t>Svítidlo LED světlomet venkovní</t>
  </si>
  <si>
    <t>210201521</t>
  </si>
  <si>
    <t>Svítidlo LED technické stropní přisazené</t>
  </si>
  <si>
    <t>210201526</t>
  </si>
  <si>
    <t>Svítidlo LED technické stropní vestavné</t>
  </si>
  <si>
    <t>19906001</t>
  </si>
  <si>
    <t>Zákonný recyklační poplatek - svítidla</t>
  </si>
  <si>
    <t>34535400</t>
  </si>
  <si>
    <t>Strojek spínače 1pólového Tango 3558-A01340 řaz.1</t>
  </si>
  <si>
    <t>34535405</t>
  </si>
  <si>
    <t>Strojek přepínače sériového, řaz.5     3558-A05340</t>
  </si>
  <si>
    <t>34535400R001</t>
  </si>
  <si>
    <t>Strojek spínače 1pólového IP44 řaz.1</t>
  </si>
  <si>
    <t>371661030</t>
  </si>
  <si>
    <t>Detektor pohybový KX15DTAM</t>
  </si>
  <si>
    <t>34535454</t>
  </si>
  <si>
    <t>Strojek spínače stříd.2x Tango 3559-A52345 řaz.6+6</t>
  </si>
  <si>
    <t>210110041</t>
  </si>
  <si>
    <t>Spínač zapuštěný jednopólový, řazení 1</t>
  </si>
  <si>
    <t>210110043</t>
  </si>
  <si>
    <t>Spínač zapuštěný seriový, řazení 5</t>
  </si>
  <si>
    <t>210110021</t>
  </si>
  <si>
    <t>Spínač nástěnný jednopól.- řaz. 1, IP44 včetně dodávky spínače</t>
  </si>
  <si>
    <t>210110062</t>
  </si>
  <si>
    <t>Infrapasivní spínač osvětlení včetně dodávky stropního interiérového čidla</t>
  </si>
  <si>
    <t>210111011</t>
  </si>
  <si>
    <t>Zásuvka domovní zapuštěná - provedení 2P+PE</t>
  </si>
  <si>
    <t>210111031</t>
  </si>
  <si>
    <t>Zásuvka domovní v krabici - 2P+PE, venkovní IP44</t>
  </si>
  <si>
    <t>210111134</t>
  </si>
  <si>
    <t>Zásuvka průmyslová IP 44  3P+PE  32 A</t>
  </si>
  <si>
    <t>210111135</t>
  </si>
  <si>
    <t>Zásuvka průmyslová IP 44  3P+PE  63 A</t>
  </si>
  <si>
    <t>34551610</t>
  </si>
  <si>
    <t>Zásuvka 16A/230V, IP20 bílá, komplet</t>
  </si>
  <si>
    <t>34551420</t>
  </si>
  <si>
    <t>Zásuvka zapuštěná 10/16A 5512-2249</t>
  </si>
  <si>
    <t>34551373</t>
  </si>
  <si>
    <t>Zásuvka venkovní jednonásob. s víčkem 5515N-C05755</t>
  </si>
  <si>
    <t>5593A-C02357</t>
  </si>
  <si>
    <t>Dvojzásuvka s přepěťovou ochranou IP20, vč. montáže s ochranným kolíkem, s clonkami, s ochranou před přepětím</t>
  </si>
  <si>
    <t>2CMA101253R1000</t>
  </si>
  <si>
    <t>Zásuvka nástěnná 32 A - 5p., IP 67</t>
  </si>
  <si>
    <t>2CMA167328R1000</t>
  </si>
  <si>
    <t>Zásuvka nástěnná 63A, 5p, IP67</t>
  </si>
  <si>
    <t>21219D001</t>
  </si>
  <si>
    <t>Ukončení vývodu 230V</t>
  </si>
  <si>
    <t>21219D002</t>
  </si>
  <si>
    <t>Ukončení vývodu 400V</t>
  </si>
  <si>
    <t>35813825.A</t>
  </si>
  <si>
    <t>Ovladač v plast.skříni 2tlač.  XAL-D222E</t>
  </si>
  <si>
    <t>220711309</t>
  </si>
  <si>
    <t>Montáž tísňového hlásiče - tlačítko</t>
  </si>
  <si>
    <t>210140251</t>
  </si>
  <si>
    <t>Ovladač VZT</t>
  </si>
  <si>
    <t>35813802.AR001</t>
  </si>
  <si>
    <t>Průmyslové bezpečnostní STOP tlačítko</t>
  </si>
  <si>
    <t>35813802.AR002</t>
  </si>
  <si>
    <t>Tlačítko TOTAL STOP</t>
  </si>
  <si>
    <t>35443118</t>
  </si>
  <si>
    <t>Pásek měděný   páska Cu</t>
  </si>
  <si>
    <t>220111772</t>
  </si>
  <si>
    <t>Vedení uzemnění na povrchu Cu drát do 50 mm2</t>
  </si>
  <si>
    <t>34111643</t>
  </si>
  <si>
    <t>Kabel silový s Cu jádrem 1 kV 1-CYKY 3 x 70 + 50</t>
  </si>
  <si>
    <t>210800605</t>
  </si>
  <si>
    <t>Vodič H07V-K (CYA)  4 mm2 uložený v trubkách včetně dodávky vodiče CYA 4</t>
  </si>
  <si>
    <t>210800626</t>
  </si>
  <si>
    <t>Vodič H07V-K (CYA)  6 mm2 uložený volně včetně dodávky vodiče CYA 6</t>
  </si>
  <si>
    <t>210800608</t>
  </si>
  <si>
    <t>Vodič H07V-K (CYA) 16 mm2 uložený v trubkách včetně dodávky vodiče CYA 16</t>
  </si>
  <si>
    <t>210800611</t>
  </si>
  <si>
    <t>Vodič H07V-K (CYA) 50 mm2 uložený v trubkách včetně dodávky vodiče CYA 50</t>
  </si>
  <si>
    <t>34142159</t>
  </si>
  <si>
    <t>Vodič silový pevné uložení CYA 16 mm2 ZŽ</t>
  </si>
  <si>
    <t>345704420000</t>
  </si>
  <si>
    <t>Krabice rozvodná kruhová KR 97/5</t>
  </si>
  <si>
    <t>3457114611</t>
  </si>
  <si>
    <t>Trubka kabelová chránička PVC CWS 32/2,1/4000 tř.4 hladká, hrdlovaná</t>
  </si>
  <si>
    <t>210290941</t>
  </si>
  <si>
    <t>Trubka ochranná průchozí D do 29 mm,stěna do 30 cm</t>
  </si>
  <si>
    <t>210800106</t>
  </si>
  <si>
    <t>Kabel CYKY 750 V 3x2,5 mm2 uložený pod omítkou včetně dodávky kabelu</t>
  </si>
  <si>
    <t>210810092</t>
  </si>
  <si>
    <t>Kabel CYKY-m 1 kV 3x70+50 volně uložený</t>
  </si>
  <si>
    <t>210800118</t>
  </si>
  <si>
    <t>Kabel CYKY 750 V 5 žil uložený pod omítkou včetně dodávky kabelu 5x16 mm2</t>
  </si>
  <si>
    <t>210800110</t>
  </si>
  <si>
    <t>Kabel CYKY 750 V 4x2,5 mm2 uložený pod omítkou včetně dodávky kabelu</t>
  </si>
  <si>
    <t>210800118.1</t>
  </si>
  <si>
    <t>Kabel CYKY 750 V 5 žil uložený pod omítkou včetně dodávky kabelu 5x6 mm2</t>
  </si>
  <si>
    <t>210810001</t>
  </si>
  <si>
    <t>Kabel CYKY-m 750 V 2 x 1,5 mm2 volně uložený včetně dodávky kabelu</t>
  </si>
  <si>
    <t>5531200000</t>
  </si>
  <si>
    <t>JUPITER kabelový žlab KZI 35X50X0.75, l = 3 m S</t>
  </si>
  <si>
    <t>220263111</t>
  </si>
  <si>
    <t>Kabel.žlab Jupiter s integr.spojkou KZI 35x50 mm tl. plechu 0,75 mm, s víkem</t>
  </si>
  <si>
    <t>210100001</t>
  </si>
  <si>
    <t>Ukončení vodičů v rozvaděči + zapojení do 2,5 mm2</t>
  </si>
  <si>
    <t>210100002</t>
  </si>
  <si>
    <t>Ukončení vodičů v rozvaděči + zapojení do 6 mm2</t>
  </si>
  <si>
    <t>210100003</t>
  </si>
  <si>
    <t>Ukončení vodičů v rozvaděči + zapojení do 16 mm2</t>
  </si>
  <si>
    <t>210100006</t>
  </si>
  <si>
    <t>Ukončení vodičů v rozvaděči + zapojení do 50 mm2</t>
  </si>
  <si>
    <t>210100007</t>
  </si>
  <si>
    <t>Ukončení vodičů v rozvaděči + zapojení do 70 mm2</t>
  </si>
  <si>
    <t>900</t>
  </si>
  <si>
    <t>HZS Práce v tarifní třídě 5 (např. tesař)</t>
  </si>
  <si>
    <t>900.1</t>
  </si>
  <si>
    <t>HZS  - revize hromosvodu</t>
  </si>
  <si>
    <t>Přirážka za podružný materiál  M 21, M 22</t>
  </si>
  <si>
    <t>192</t>
  </si>
  <si>
    <t>Přirážka za prořez kabelů</t>
  </si>
  <si>
    <t>194</t>
  </si>
  <si>
    <t>998722201</t>
  </si>
  <si>
    <t>Přesun hmot pro vnitřní vodovod, výšky do 6 m</t>
  </si>
  <si>
    <t>196</t>
  </si>
  <si>
    <t>871812111R001</t>
  </si>
  <si>
    <t>Měření osvětlení a výkon technického dozoru dle vyhl. 73/2010 Sb.</t>
  </si>
  <si>
    <t>198</t>
  </si>
  <si>
    <t>005241010R</t>
  </si>
  <si>
    <t>200</t>
  </si>
  <si>
    <t>005231010R</t>
  </si>
  <si>
    <t>Revize elektroinstalace</t>
  </si>
  <si>
    <t>202</t>
  </si>
  <si>
    <t>Elektroinstalační materiál a kabely</t>
  </si>
  <si>
    <t>Kryt se sklem, červený pro moduly elektroniky</t>
  </si>
  <si>
    <t>revize zařízení EPS</t>
  </si>
  <si>
    <t>hod</t>
  </si>
  <si>
    <t>IQ8 modul elektroniky tlačítkového hlásiče (804906)</t>
  </si>
  <si>
    <t>Skříň tlačítkový hlásič IQ8 červená</t>
  </si>
  <si>
    <t>Optickokouřový hlásič IQ8Quad (802371)</t>
  </si>
  <si>
    <t>Standardní patice hlásičů IQ8Quad (805590)</t>
  </si>
  <si>
    <t>Popisovací pole pro patice hlásičů (bal 10ks)</t>
  </si>
  <si>
    <t>Držák popisných štítků</t>
  </si>
  <si>
    <t>Siréna IQ8Alarm, červená (807206) adresná  s napájením v plném rozsahu po sběrnici</t>
  </si>
  <si>
    <t>IQ8Alarm IP 65 patice, bílá (806201) Patice, bílá pro signalizační zařízení, se stupněm krytí IP 65 a vstupem pro kabely z boční strany.</t>
  </si>
  <si>
    <t>Elektroinstalační krabice se zachováním funkčnosti při požáru-včetně keram.svorkovnice, 176 x 126 x 87 mm, oranžová, IP66, klasifikovaná dle ZP 27/2008, DIN 4102-12, STN 920205</t>
  </si>
  <si>
    <t>Provozní kniha EPS</t>
  </si>
  <si>
    <t>Koncentrátor v kovovém krytu pro 8 zón a 4 PGM výstupy</t>
  </si>
  <si>
    <t>Plastová povrchová propojovací krabice 8 + 2 šroubovací svorky</t>
  </si>
  <si>
    <t>Řídící jednotka EKV</t>
  </si>
  <si>
    <t>Integrační modul TCP/IP rozhranní UDS1100 integ. do SBI</t>
  </si>
  <si>
    <t>IclassSE RP10 Cust čtečka bezdotykových karet</t>
  </si>
  <si>
    <t>Bezpečnostní kování SX43 pro EL460, 7,2mm dělený čtyřhran</t>
  </si>
  <si>
    <t>6m propojovací kabel s konektorem pro el.zámky</t>
  </si>
  <si>
    <t>Protiplech pro elektromech. a motorické zámky</t>
  </si>
  <si>
    <t>Sestava zdroje (ŘJ a čtečky) v kov. krytu 12V / 10A prostor pro AKU 40Ah</t>
  </si>
  <si>
    <t>Akumulátor 12V / 38Ah</t>
  </si>
  <si>
    <t>Sestava zdroje (pro el. zámky) v kov. krytu 12V / 5A prostor pro AKU 40Ah</t>
  </si>
  <si>
    <t>Integrace systému EKV do stávající sestavy SBI</t>
  </si>
  <si>
    <t>Licence okruhu EKV</t>
  </si>
  <si>
    <t>Umístění grafických symbolů do map a vazba na aplikaci SBI</t>
  </si>
  <si>
    <t>Kabel FTP cat.5e</t>
  </si>
  <si>
    <t>trubka obebná - MONOFLEX 16 320N PVC (ČSN)</t>
  </si>
  <si>
    <t>trubka obebná - MONOFLEX 23 320N PVC (ČSN)</t>
  </si>
  <si>
    <t>drážka pro tr.16, cihla</t>
  </si>
  <si>
    <t>drážka pro tr.23, cihla</t>
  </si>
  <si>
    <t>prostup stavební konstrukcí zdivo do tl.300mm, otvor 30x30mm</t>
  </si>
  <si>
    <t>09 - Areálová kanalizace - část západ</t>
  </si>
  <si>
    <t>721 - Kanalizace</t>
  </si>
  <si>
    <t>Kanalizace</t>
  </si>
  <si>
    <t>K102</t>
  </si>
  <si>
    <t>Napojení na stávající kanalizační řad</t>
  </si>
  <si>
    <t>soub</t>
  </si>
  <si>
    <t>K108</t>
  </si>
  <si>
    <t>Osazení revizní šachty vč. zemních prací</t>
  </si>
  <si>
    <t>K105</t>
  </si>
  <si>
    <t>Písek pro obsyp a pískové lože potrubí</t>
  </si>
  <si>
    <t>K104</t>
  </si>
  <si>
    <t>Příplatek za lepivost</t>
  </si>
  <si>
    <t>K107</t>
  </si>
  <si>
    <t>Revizní šachta DN1000 + poklop</t>
  </si>
  <si>
    <t>K101</t>
  </si>
  <si>
    <t>Signalizační folie šedá š. 300mm</t>
  </si>
  <si>
    <t>K106</t>
  </si>
  <si>
    <t>Zásyp jam sypaninou se zhutněním</t>
  </si>
  <si>
    <t>K103</t>
  </si>
  <si>
    <t>Zemní práce pro uložení potrubí (výkopy, odvoz přebytečného výkopku na skládku a uložení)</t>
  </si>
  <si>
    <t>892571111</t>
  </si>
  <si>
    <t>Zkouška těsnosti kanalizace DN do 200, vodou</t>
  </si>
  <si>
    <t>10 - Areálový vodovod - část západ</t>
  </si>
  <si>
    <t>722-1 - Zemní práce</t>
  </si>
  <si>
    <t>722-2 - Vodovod</t>
  </si>
  <si>
    <t>722-1</t>
  </si>
  <si>
    <t>K119</t>
  </si>
  <si>
    <t>Asfaltový beton vrstva obrusná ACO11 (ABS) tř. I tl. 40.mm</t>
  </si>
  <si>
    <t>K121</t>
  </si>
  <si>
    <t>Kladení zámkové dlažby komunikací pro pěší tl. 60 mm</t>
  </si>
  <si>
    <t>K117</t>
  </si>
  <si>
    <t>Obrubník betonový šedý 50x5x25</t>
  </si>
  <si>
    <t>K114</t>
  </si>
  <si>
    <t>Obsyp pískem</t>
  </si>
  <si>
    <t>K112</t>
  </si>
  <si>
    <t>Odstranění podkladu živičného tl do 150mm</t>
  </si>
  <si>
    <t>K116</t>
  </si>
  <si>
    <t>Osazení obrubníku betonového</t>
  </si>
  <si>
    <t>K113</t>
  </si>
  <si>
    <t>Pískové lože</t>
  </si>
  <si>
    <t>K118</t>
  </si>
  <si>
    <t>Podklad nebo podsyp ze štěrkopísku ŠP tl. 180</t>
  </si>
  <si>
    <t>K120</t>
  </si>
  <si>
    <t>Podklady pro posyp ze štěrkopísku ČP tl. 200 mm</t>
  </si>
  <si>
    <t>K111</t>
  </si>
  <si>
    <t>Rozepbrání dlažeb ze zámkových dlaždic komunikací pro pěší</t>
  </si>
  <si>
    <t>K115</t>
  </si>
  <si>
    <t>K110</t>
  </si>
  <si>
    <t>Zemní práce pro uložení potrubí</t>
  </si>
  <si>
    <t>722-2</t>
  </si>
  <si>
    <t>Vodovod</t>
  </si>
  <si>
    <t>K131</t>
  </si>
  <si>
    <t>Nadzemní hydrant DN 80 vč. napojení</t>
  </si>
  <si>
    <t>K129</t>
  </si>
  <si>
    <t>Napojení na stávající vodoměrnou sestavu</t>
  </si>
  <si>
    <t>K124</t>
  </si>
  <si>
    <t>Napojení na stávající vodovodní řad</t>
  </si>
  <si>
    <t>K125</t>
  </si>
  <si>
    <t>Navrtávací pás + šoupě se zení soupravou</t>
  </si>
  <si>
    <t>K128</t>
  </si>
  <si>
    <t>Osazení vodoměrné šachty vš. zemních prací</t>
  </si>
  <si>
    <t>721176244</t>
  </si>
  <si>
    <t>Potrubí PE100 SDR11 d160, tyč 12m</t>
  </si>
  <si>
    <t>K130</t>
  </si>
  <si>
    <t>redukce 200/150</t>
  </si>
  <si>
    <t>K122</t>
  </si>
  <si>
    <t>Signalizační folie š. 300mm, modrá</t>
  </si>
  <si>
    <t>K123</t>
  </si>
  <si>
    <t>Signalizační vodič Cu 4mm2</t>
  </si>
  <si>
    <t>722214227</t>
  </si>
  <si>
    <t>Šoupě přírub. DN 150 s nav.přírub</t>
  </si>
  <si>
    <t>892351111</t>
  </si>
  <si>
    <t>Tlaková zkouška vodovodního potrubí do DN 200</t>
  </si>
  <si>
    <t>K126</t>
  </si>
  <si>
    <t>Vodoměrná sestava DN 50 + upevnění</t>
  </si>
  <si>
    <t>K127</t>
  </si>
  <si>
    <t>Vodoměrná šachta 1,2x1,5m  hl. 2,8 m, poklop tř. zatížení D</t>
  </si>
  <si>
    <t>Celkem bez DPH</t>
  </si>
  <si>
    <t>bal</t>
  </si>
  <si>
    <t>Soudal Firecryl FR bílý protipožární tmel ,třída reakce na oheň dle ČSN EN 13501-1:2007 B-s1, d0, Požární odolnosti v dané spáře vyšší než 240 minut (bal 310 ml)</t>
  </si>
  <si>
    <t>R</t>
  </si>
  <si>
    <t>stahovací pásky SP (bal100 ks)</t>
  </si>
  <si>
    <t>kabelový žlab KZI 60x150x0.75 pozink (včetně víka, přepážky,spoj.mat a kotvení)</t>
  </si>
  <si>
    <t>kabelový žlab KZI 60x300x0.75 pozink (včetně víka, přepážky,spoj.mat a kotvení)</t>
  </si>
  <si>
    <t>Společné kabelové trasy a pož.ucpávky</t>
  </si>
  <si>
    <t>oddíl 6</t>
  </si>
  <si>
    <t>drobný elektroinstalační materiál (3kg)</t>
  </si>
  <si>
    <t xml:space="preserve">oživení a nastavení systému </t>
  </si>
  <si>
    <t>zednické výpomoci (vysekání niky pro konzoly, podpěry, závěsy, zajištění montážní plošiny, zazdění nebo zabetonování rýh nebo kapes ve zdech nebo stropech, nastřelování upevňovacích prvků, upevňování pomocí hmoždinek apod)</t>
  </si>
  <si>
    <t>krabice KO100</t>
  </si>
  <si>
    <t>krabice KU68-1901 vč.víčka</t>
  </si>
  <si>
    <t>trubka tuhá PVC 320N 1532 (3m) včetně příchytek a spoj.mat.</t>
  </si>
  <si>
    <t>Instalační kabel CAT6 UTP LSOH Eca 500m/cívka</t>
  </si>
  <si>
    <t xml:space="preserve">Kabely a elektroinstalační materiál </t>
  </si>
  <si>
    <t>Síťová karta pro správu UPS  (Komunikace a správa Protokoly HTTP,HTTPS,SM­TP,SNMP v1,SNMP v3,TCP/IP,Telnet Připojení síťových rozhraní RJ-45 10/100 Base-T)</t>
  </si>
  <si>
    <t>UPS 1500VA 230 V je inteligentní a efektivní ochrana síťového napájení od základní úrovně po škálovatelnost za provozu. Line interaktivní. Výstup 4 zásuvky typu IEC 320 C13. Určeno pro vstupní napětí 230 V. Výkon napájení 1000 W/1500 VA s výstupním napětím 230 V. Ethernetový port s možností připojení do cloudu, SmartSlot. Rozměry 21,9 x 17,1 x 43,9 cm a váha 24,09 kg.</t>
  </si>
  <si>
    <t>Zdroj UPS BD/FD5 - CCTV</t>
  </si>
  <si>
    <t>Patchcord FO duplex E2000/PC-LC 9/125um SM 5m</t>
  </si>
  <si>
    <t>SFP-10G-LR-S=, modul SFP+, 10 Gbit, jednoduchý režim LC/PC, pro vzdálenost až 10 km, vlnová délka 1310 nm</t>
  </si>
  <si>
    <r>
      <rPr>
        <b/>
        <sz val="10"/>
        <rFont val="Calibri"/>
        <family val="2"/>
      </rPr>
      <t xml:space="preserve">switch 24 GigE PoE 370W, 2 x 10G SFP+ LAN Base, - </t>
    </r>
    <r>
      <rPr>
        <sz val="10"/>
        <rFont val="Calibri"/>
        <family val="2"/>
      </rPr>
      <t>Funkce managementu, Typ přepínače Managed  ,Přepínač vrstev L2  ,QoS Ano  ,Podpora pro multicast Ano  ,Správa prostřednictvím webového rozhraní Ano  ,Možnosti připojení,Počet přepínaných ethernetových portů RJ-45 24  ,Typy přepínaných ethernetových portů RJ-45 Gigabit Ethernet (10/100/1000) ,Počet slotů modulu SFP+ 2  ,Konzolový port RJ-45  ,Počet portů USB 2.0 2  ,Počítačová síť Síťové standardy IEEE 802.1ab,IEEE 802.1D,IEEE 802.1p,IEEE 802.1Q,IEEE 802.1s,IEEE 802.1w,IEEE 802.1x,IEEE 802.3,IEEE 802.3ab,IEEE 802.3ad,IEEE 802.3ae,IEEE 802.3af,IEEE 802.3ah,IEEE 802.3at,IEEE 802.3az,IEEE 802.3u,IEEE 802.3x,IEEE 802.3z  
Plně duplexní režim Ano ,Agregace spojení Ano  ,Broadcast storm control Ano  ,Mezní poměr Ano  
DHCP server Ano  ,Protokol větvícího se stromu (STP) Ano  ,IGMP pozorování Ano  ,Auto MDI/MDI-X Ano  ,Podpora 10G Ano  ,Podpora VLAN Ano  ,Kapacita přepínání  The data transfer capacity of the switch per second. 216  Gbit/s
Počet VLANs 1023  ,Podpora pro Jumbo Frames Ano  ,SSH/SSL podpora Ano  ,Stohovatelné Ano  ,Zabudovaný procesor APM86392  ,Takt procesoru 600  MHz,Hlučnost 43  dB,Vnitřní paměť 512  MB,Typ paměti DRAM  
Paměť flash 128  MB,Střední doba mezi poruchami (MTBF) 445460  h, Podpora napájení po Ethernetu (PoE) Ano  
Počet portů Power over Ethernet (PoE) 24 ,Celková zatížitelnost Power over Ethernet (PoE) 370  W</t>
    </r>
  </si>
  <si>
    <t>Aktivní prvky BD/FD5 - CCTV</t>
  </si>
  <si>
    <t>Patch kabel CAT6 UTP 3m</t>
  </si>
  <si>
    <t>19" vyvazovací panel 1U jednostranná plastová lišta</t>
  </si>
  <si>
    <t>Osvětlovací jednotka 1U halogenová 288 lm</t>
  </si>
  <si>
    <t>19“ horizontální ventilační jednotka 2U se 2 ventilátory, bimetalový termostat</t>
  </si>
  <si>
    <t>Patch panel černý UTP osazený 24 pozic 1U, CAT6</t>
  </si>
  <si>
    <t>Rozvodný panel 5x 230V včetně vany 2U v černé barvě</t>
  </si>
  <si>
    <t>Rozvaděč stojan 27U/600 x 600, šedý, dveře sklo,</t>
  </si>
  <si>
    <t>19" datový rozvaděč BD/FD5 - CCTV</t>
  </si>
  <si>
    <t>licence kamer do stáv. prostředí SBI (pro 10 kamer)</t>
  </si>
  <si>
    <t xml:space="preserve">licence kamer do stáv. prostředí </t>
  </si>
  <si>
    <r>
      <t xml:space="preserve">4 Mpx den/noc </t>
    </r>
    <r>
      <rPr>
        <b/>
        <sz val="10"/>
        <rFont val="Calibri"/>
        <family val="2"/>
      </rPr>
      <t>vnitřní</t>
    </r>
    <r>
      <rPr>
        <sz val="10"/>
        <rFont val="Calibri"/>
        <family val="2"/>
      </rPr>
      <t xml:space="preserve"> antivandal Dome IP kamera s IR přísvitem motorzoom objektivem, 1/1.8” (Dark fighter) Progressive CMOS, citlivost barva: 0.002Lux@F1.2(AGC ZAP), 0Lux s IR, Podpora ICR, rozlišení: 2560 × 1440 / 25fps, motorzoom objektiv: 2.8-12mm, úhel záběru: 102°~38°, Stream: 5x, H.265/H.265+/H.264/H.264+, 140dB WDR, Detekce obličeje, Inteligentní funkce: 6 typů, dosah IR 20-30m,  audio I/O 1/1, poplachové I/O 1/1, podpora Micro SD / SDXC karty až 256GB, IK10, 12V DC / 8W, PoE (802.3af), Výstup napájení: 12VDC/max. 200mA, standardy: PSIA, ONVIF, HIK CGI, Provozní teplota: -30 °C – 60 °C</t>
    </r>
  </si>
  <si>
    <r>
      <t xml:space="preserve">4 Mpx den/noc </t>
    </r>
    <r>
      <rPr>
        <b/>
        <sz val="10"/>
        <rFont val="Calibri"/>
        <family val="2"/>
      </rPr>
      <t>venkovní</t>
    </r>
    <r>
      <rPr>
        <sz val="10"/>
        <rFont val="Calibri"/>
        <family val="2"/>
      </rPr>
      <t xml:space="preserve"> bullet antivandal kamera s IR přísvitem motorzoom objektivem, 1/1.8” (Dark fighter) Progressive CMOS, citlivost barva: 0.002Lux@F1.2(AGC ZAP), 0Lux s IR, Podpora ICR, rozlišení: 2560 × 1440 / 25fps, motorzoom objektiv: 2.8-12mm, úhel záběru: 102°~38.6°, Stream: 5x, H.265/H.265+/H.264/H.264+, 140dB WDR, Detekce obličeje, Inteligentní funkce: 6 typů, dosah IR 50m, poplachové I/O 2/2, podpora Micro SD / SDXC karty až 256GB, IK10, IP67, 12V DC / 9W, PoE (802.3af), standardy: PSIA, ONVIF, HIK CGI, Provozní teplota: -30 °C – 60 °C</t>
    </r>
  </si>
  <si>
    <t>Kamerový systém CCTV</t>
  </si>
  <si>
    <t>oddíl 5</t>
  </si>
  <si>
    <t xml:space="preserve">zednické výpomoci </t>
  </si>
  <si>
    <t xml:space="preserve">Kabel J-Y(St)Y 2x2x0,8 </t>
  </si>
  <si>
    <t xml:space="preserve">Elektroinstalační materiál </t>
  </si>
  <si>
    <t>IP Verso montážní podložka pro 3 moduly</t>
  </si>
  <si>
    <t>IP Verso rám pro instalaci na povrch, 3 moduly</t>
  </si>
  <si>
    <t>IP Verso modul infopanel</t>
  </si>
  <si>
    <t>IP Verso modul klávesnice</t>
  </si>
  <si>
    <t>IP Verso základní audio jednotka</t>
  </si>
  <si>
    <t>IP dveřní interkom</t>
  </si>
  <si>
    <t>Elektromechanický samouzamykací zámek  / backset 45</t>
  </si>
  <si>
    <t xml:space="preserve">Elektronická kontrola vstupu EKV </t>
  </si>
  <si>
    <t>oddíl 4</t>
  </si>
  <si>
    <t xml:space="preserve">revize zařízení </t>
  </si>
  <si>
    <t>programování ústředny</t>
  </si>
  <si>
    <t>drážka pro tr.29, cihla</t>
  </si>
  <si>
    <t>trubka obebná - MONOFLEX 29 320N PVC (ČSN)</t>
  </si>
  <si>
    <t>trubka tuhá PVC 320N 1525 (3m) včetně příchytek a spoj.mat.</t>
  </si>
  <si>
    <t>kabel YY-JZ 2X1,5</t>
  </si>
  <si>
    <t>kabel FI-HT06</t>
  </si>
  <si>
    <t>kabel FTP 4p cat5E</t>
  </si>
  <si>
    <t>Kabely a elektroinstalační materiál</t>
  </si>
  <si>
    <t>Vytvoření, úprava, implementace půdorysných map SBI</t>
  </si>
  <si>
    <t>Konfigurace jádra PZTS a lokalit (Integrace do stávající sestavy SBI)</t>
  </si>
  <si>
    <t>Licence okruhu PZTS</t>
  </si>
  <si>
    <t>Systémový Ethernet komunikátor bez krytu (Nový TCP/IP komunikátor pro GALAXYGD verze dle posledních EN norem)</t>
  </si>
  <si>
    <t>Integrační modul TCP/IP rozhranní UDSx integrace do SBI</t>
  </si>
  <si>
    <t>Software</t>
  </si>
  <si>
    <t>Nezálohovaná plastová vnitřní siréna 112dB/1m do stupně 3 s červeným majákem</t>
  </si>
  <si>
    <t xml:space="preserve">Venkovní siréna 120dB/1m, dvojité krytí (plast+kov), aktivace připoj./odpoj. GND, připoj./odpoj. +, odpojením dobíjení, včetňe záložního akumulátoru </t>
  </si>
  <si>
    <t>Sirény</t>
  </si>
  <si>
    <t xml:space="preserve">svorkovnicová deska se šroubovacími kontakty a kovovým hranatým víkem určena pro zápustnou montáž do krabic KU68. Počet svorek 18 (z toho 2 pro ochranný NC kontakt), barva bílá. </t>
  </si>
  <si>
    <t>MG kontakt čtyřdrátový vratový , stupeň zabezpečení 3</t>
  </si>
  <si>
    <t>MG kontakt čtyřdrátový polarizovaný s pracovní mezerou 22mm, stupeň zabezpečení 3</t>
  </si>
  <si>
    <t>Magnetické kontakty</t>
  </si>
  <si>
    <t>Montážní ocelová podložka šroubovací pro montáž otřesového detektoru</t>
  </si>
  <si>
    <t>Montážní podložka při instalaci otřesového detektoru na betonové a cihlové stěny</t>
  </si>
  <si>
    <t>Univerzální otřesový detektor na trezory, trezorové místnosti, zdi, bankomaty, stupeň zabezpečení 4</t>
  </si>
  <si>
    <t>Ořesový detektor</t>
  </si>
  <si>
    <t>Tísňové NO/NC tlačítko s odklopným krytem a pamětí poplachu, stupeň zabezpečení 3</t>
  </si>
  <si>
    <t>Akustický detektor tříštění skla s AM, dosah max. 9m, stupeň zabezpečení 3</t>
  </si>
  <si>
    <t>Duální detektor se zrcadlovou optikou, nízkou spotřebou, funkcí AM a dosahem 15m, stupeň zabezpečení 3</t>
  </si>
  <si>
    <t>Duální detektor s EOL rezistory, antimaskingem a dosahem 25m</t>
  </si>
  <si>
    <t>PIR detektor s funkcí trojitého vyvážení T-EOL, funkcí antimasking a dosahem 15m, stupeň zabezpečení 3</t>
  </si>
  <si>
    <t>Čidla, PA tlačítka</t>
  </si>
  <si>
    <t>konzole pro sloup ke stěně</t>
  </si>
  <si>
    <t xml:space="preserve">Jednostranný sloup pro IR závory </t>
  </si>
  <si>
    <t xml:space="preserve">Sada držáků (2 ks) pro montáž IR závor do sloupů </t>
  </si>
  <si>
    <t>Sada vyhřívacích jednotek (pár) pro IR závory 210mA (1 vyhřívací jednotka)</t>
  </si>
  <si>
    <t>4-paprsková IR závora, dosah 60 m, synchr. - 4 kanály, rozš. funkční výbava, stupeň 4</t>
  </si>
  <si>
    <t>IR závora</t>
  </si>
  <si>
    <t>Kovový univerzální dvouprostorový kryt pro zdroj a akumulátor 80Ah</t>
  </si>
  <si>
    <t>Akumulátor 12V/80Ah šroubové svorky M6, životnost až 12 let</t>
  </si>
  <si>
    <t>Spínaný zdroj v kovovém krytu 13,8 Vss / 10A s reléovými výstupy a odpojovačem</t>
  </si>
  <si>
    <t xml:space="preserve">LCD klávesnice , tamper,zeleně podsvětlený displej 2x16 znaků, akustická signalizace </t>
  </si>
  <si>
    <t xml:space="preserve">akumulátor 12V,17Ah-ústředna </t>
  </si>
  <si>
    <t>Ústředna až 520 zón a 32 grup v krytu bez klávesnice s komunikátorem a zdrojem</t>
  </si>
  <si>
    <t>Poplachový zabezpečovací a tísňový systém PZTS</t>
  </si>
  <si>
    <t>drobný elektroinstalační materiál (5kg)</t>
  </si>
  <si>
    <t>Programování ústředny</t>
  </si>
  <si>
    <t>prostup stavební konstrukcí zdivo do tl.300mm, otvor 100x100mm</t>
  </si>
  <si>
    <t>chránička KF09075 včetně spojek a příslušenství</t>
  </si>
  <si>
    <t>krabice KU68-1901 vč.víčka pod omítku</t>
  </si>
  <si>
    <t>kabel PRAFlaCom® F   1 x 2 x 0,8</t>
  </si>
  <si>
    <t xml:space="preserve">Sdělovací kabely bez funkční schopnosti </t>
  </si>
  <si>
    <t>kabelová příchytka pro uchycení jednoho kabelu,(jednostranná), balení 100 ks</t>
  </si>
  <si>
    <t>Požárně odolné systémy dle DIN 4102 část 12, ZP27/2008 a STN 92 0205 (pro uchycení jednoho kabelu s prokázanou funkčností při požáru) včetně kotvy, šroubu do betonu SB 6.3X35</t>
  </si>
  <si>
    <t>Hnědý stíněný kabel 1x2x0,8  PH120-R dle ZP-27/2008, B2caS1D0 dle PrEN 50399:07</t>
  </si>
  <si>
    <t xml:space="preserve">Sdělovací kabely s funkční schopnosti systému při požáru dle ZP 27/2008, STN 92 0205,DIN 4102-12 a splňující vyhlášku č. 268/2011 Sb. (B2 ca s1d1) </t>
  </si>
  <si>
    <t>Modul přepěťové ochrany ESSERnet sběrnicového vedení</t>
  </si>
  <si>
    <t xml:space="preserve">Připojení ústředny do stáv. systému ve vrátnici, přenastavení SW stáv. ústředny </t>
  </si>
  <si>
    <t xml:space="preserve">Integrace do stávajícího systému nadstavby (SW úpravy zanesení značek do mapového podkladu) </t>
  </si>
  <si>
    <t>Přepěťová ochrana vedení esserbus®/ esserbus®-Plus (764723)</t>
  </si>
  <si>
    <t>Mikromodul essernet® 62,5 kBd (784840)  - do ústředny ve vrátnici</t>
  </si>
  <si>
    <t>Mikromodul essernet® 62,5 kBd (784840) - do ústředny v H53</t>
  </si>
  <si>
    <t>Mikromodul sběrnice esserbus®-Plus - Modul 1 analogové kruhové linky esserbus®, pro max.127 hlásičů řady 9200 a IQ8Quad,kopplery sběrnice esserbus® s obj.č. výrobku 80XXXX, adresná signalizační zařízení 
IQ8Alarm a hlásiče IQ8Quad s integrovanými signalizačními zařízeními esserbus®-PLus. (804382.D0)</t>
  </si>
  <si>
    <t>Karta se třemi pozicemi pro mikromodul (772476)  - do ústředny v H53</t>
  </si>
  <si>
    <t>Periferní karta s jednou pozicí pro mikromodul (772477) - do ústředny ve vrátnici</t>
  </si>
  <si>
    <t>Periferní karta s jednou pozicí pro mikromodul (772477) - do ústředny v H53</t>
  </si>
  <si>
    <t>čelní ovládací panel  (786009)</t>
  </si>
  <si>
    <t xml:space="preserve">Akumulátor 12 V DC / 27 Ah (765751) </t>
  </si>
  <si>
    <r>
      <rPr>
        <b/>
        <sz val="10"/>
        <rFont val="Calibri"/>
        <family val="2"/>
      </rPr>
      <t>ústředna IQ8Control M</t>
    </r>
    <r>
      <rPr>
        <sz val="10"/>
        <rFont val="Calibri"/>
        <family val="2"/>
      </rPr>
      <t xml:space="preserve"> (808004) Ústředna EPS (Ústředna s čelním ovládacím panelem, vestavná tiskárna, rozhraní pro OPPO, 4 kruhová vedení esserbus® - PLus, 1 rozhraní RS 485 na základní desce, napájecí zdroj) </t>
    </r>
  </si>
  <si>
    <r>
      <t xml:space="preserve">Elektrická požární signalizace EPS </t>
    </r>
    <r>
      <rPr>
        <i/>
        <sz val="10"/>
        <rFont val="Calibri"/>
        <family val="2"/>
      </rPr>
      <t>- síťové propojení se stávající řídící ústřednou ESSER ve vrátnici</t>
    </r>
  </si>
  <si>
    <t>oddíl 2</t>
  </si>
  <si>
    <t>ICT měření optických vláken (dle počtu vláken), certifikační protokol</t>
  </si>
  <si>
    <t xml:space="preserve">ICT měření U/FTP kabelů, vystavení meřícího protokolu </t>
  </si>
  <si>
    <t>krabice přístrojová KP68/2</t>
  </si>
  <si>
    <t xml:space="preserve">lišta hranatá 60x40 HA (2m)  včetně spoj.materiálu </t>
  </si>
  <si>
    <t>Spojka 40/33mm</t>
  </si>
  <si>
    <t>Chránička HDPE zemní tlustostěnná 40/33mm, pro přímou pokládku do země</t>
  </si>
  <si>
    <t>kabel TCEPKPFLE 10x4x0,4</t>
  </si>
  <si>
    <t>Kabel Mini Breakout, 09/125um, 24 vl., LSOH, se zvýšenou ochranou proti hlodavcům</t>
  </si>
  <si>
    <t>kabel U/FTP drát CAT6A, LSOH</t>
  </si>
  <si>
    <t>pigtail 9/125 LCpc SM OS1 1,5m - barvy SXPI-LC-PC-OS1-1,5M</t>
  </si>
  <si>
    <t>ochrana optického svaru FPS - 60mm</t>
  </si>
  <si>
    <t xml:space="preserve">optický svár SM </t>
  </si>
  <si>
    <t>Optická kazeta pro 24 svárů bez ochran sváru včetně víka</t>
  </si>
  <si>
    <t>záslepka pro čelo vany</t>
  </si>
  <si>
    <t>optický adaptér / spojka LC/LC single-mode duplex</t>
  </si>
  <si>
    <t xml:space="preserve">výsuvný hliníkový optický rozvaděč pro montáž do 19“ datového rozvaděče, pro 24 duplexních spojek SC, (LC) s možnosti instalace dvou optických kazet, výška 1U - (včetně čela optické vany) </t>
  </si>
  <si>
    <r>
      <t xml:space="preserve">Optika a příslušenství  vrátnice DR </t>
    </r>
    <r>
      <rPr>
        <i/>
        <sz val="10"/>
        <rFont val="Calibri"/>
        <family val="2"/>
      </rPr>
      <t>- dovybavení</t>
    </r>
  </si>
  <si>
    <t>Patch panel telefonní 50 portů RJ45</t>
  </si>
  <si>
    <r>
      <t xml:space="preserve">19" datový rozvaděč vrátnice DR </t>
    </r>
    <r>
      <rPr>
        <i/>
        <sz val="10"/>
        <rFont val="Calibri"/>
        <family val="2"/>
      </rPr>
      <t>- dovybavení</t>
    </r>
  </si>
  <si>
    <t>19“ horizontální ventilační jednotka 2U se 4 ventilátory, bimetalový termostat</t>
  </si>
  <si>
    <t>Filtr do podstavce pod rozvaděč 800 x 120 mm</t>
  </si>
  <si>
    <t>Sada koleček 2ks s brzdou, 2ks bez brzdy, max. nosnost sady 1600kg</t>
  </si>
  <si>
    <t>Rozvaděč stojan 42U/800 x 1000, šedý, dveře sklo,</t>
  </si>
  <si>
    <t>19" datový rozvaděč BD/FD1 - server</t>
  </si>
  <si>
    <r>
      <t xml:space="preserve">Zdroj UPS  BD/FD4 </t>
    </r>
    <r>
      <rPr>
        <i/>
        <sz val="10"/>
        <rFont val="Calibri"/>
        <family val="2"/>
      </rPr>
      <t xml:space="preserve"> - dodávka investora</t>
    </r>
  </si>
  <si>
    <r>
      <t xml:space="preserve">Aktivní prvky BD/FD4 </t>
    </r>
    <r>
      <rPr>
        <i/>
        <sz val="10"/>
        <rFont val="Calibri"/>
        <family val="2"/>
      </rPr>
      <t>- dodávka investora</t>
    </r>
  </si>
  <si>
    <t>OPVANA24SC-OK</t>
  </si>
  <si>
    <t>Optika a příslušenství  BD/FD4</t>
  </si>
  <si>
    <t>Patch kabel CAT6A F/FTP 3m</t>
  </si>
  <si>
    <t>19' plno výsuvná polička 450mm s nosností 30kg</t>
  </si>
  <si>
    <t>19" vyvazovací panel 2U jednostranná plastová lišta</t>
  </si>
  <si>
    <t>Patch panel černý STP osazený 24 pozic 1U, CAT6A</t>
  </si>
  <si>
    <t>Rozvaděč stojan 42U/800 x 800, šedý, dveře sklo,</t>
  </si>
  <si>
    <t>19" datový rozvaděč BD/FD4</t>
  </si>
  <si>
    <t>zásuvka pod omítku 1xRJ45 STP CAT6A včetně rámečku</t>
  </si>
  <si>
    <t>zásuvka pod omítku 2xRJ45 STP CAT6A včetně rámečku</t>
  </si>
  <si>
    <t>Strukturovaná kabeláž SK</t>
  </si>
  <si>
    <t>oddíl 1</t>
  </si>
  <si>
    <t>Slaboproudé rozvody</t>
  </si>
  <si>
    <t>M-22</t>
  </si>
  <si>
    <t>Montáž</t>
  </si>
  <si>
    <t>Jedn.</t>
  </si>
  <si>
    <t>Materiál</t>
  </si>
  <si>
    <t>položky</t>
  </si>
  <si>
    <t>jedn.</t>
  </si>
  <si>
    <t>Ceny v Kč</t>
  </si>
  <si>
    <t xml:space="preserve">Množství </t>
  </si>
  <si>
    <t xml:space="preserve">Měr. </t>
  </si>
  <si>
    <t>Popis položky</t>
  </si>
  <si>
    <t>Položka</t>
  </si>
  <si>
    <t>P.č.</t>
  </si>
  <si>
    <t xml:space="preserve">SOUPIS PRACÍ A DODÁVEK </t>
  </si>
  <si>
    <t>Celkem bez DPH v Kč</t>
  </si>
  <si>
    <t>Montáže celkem - cena bez DPH:</t>
  </si>
  <si>
    <t>Montáž - Společné kabelové trasy a pož.ucpávky</t>
  </si>
  <si>
    <t>Montáž - Kamerový systém CCTV</t>
  </si>
  <si>
    <t xml:space="preserve">Montáž - Elektronická kontrola vstupu EKV </t>
  </si>
  <si>
    <t>Montáž - Poplachový zabezpečovací a tísňový systém PZTS</t>
  </si>
  <si>
    <t>oddíl 3</t>
  </si>
  <si>
    <t>Montáž - Elektrická požární signalizace EPS</t>
  </si>
  <si>
    <t>Montáž - Strukturovaná kabeláž SK</t>
  </si>
  <si>
    <t>Materiál  celkem - cena bez DPH:</t>
  </si>
  <si>
    <t>Materiál  - Společné kabelové trasy a pož.ucpávky</t>
  </si>
  <si>
    <t>Materiál  - Kamerový systém CCTV</t>
  </si>
  <si>
    <t xml:space="preserve">Materiál  - Elektronická kontrola vstupu EKV </t>
  </si>
  <si>
    <t>Materiál  - Poplachový zabezpečovací a tísňový systém PZTS</t>
  </si>
  <si>
    <t>Materiál  - Elektrická požární signalizace EPS</t>
  </si>
  <si>
    <t>Materiál  - Strukturovaná kabeláž SK</t>
  </si>
  <si>
    <t>Dodávka [Kč]</t>
  </si>
  <si>
    <t>Montáž [Kč]</t>
  </si>
  <si>
    <t>Celkem [Kč]</t>
  </si>
  <si>
    <t>Elpro projekt - Michal Pipek, Vysoká nad Labem</t>
  </si>
  <si>
    <t>Uchazeč:</t>
  </si>
  <si>
    <t>Cena s DPH (Kč)</t>
  </si>
  <si>
    <t xml:space="preserve">ze </t>
  </si>
  <si>
    <t>DPH snížená</t>
  </si>
  <si>
    <t xml:space="preserve">DPH základní </t>
  </si>
  <si>
    <t xml:space="preserve">Materiál </t>
  </si>
  <si>
    <t>KRYCÍ LIST SOUPISU</t>
  </si>
  <si>
    <t>2. etapa modernizace obj. č. 306 (hangár H53) - části západ a úseků části východ situovaného v areálu LOM PRAHA s.p. na letišti Praha – Kbely</t>
  </si>
  <si>
    <t>Areál LOM PRAHA s.p., Praha 9 - Kbely</t>
  </si>
  <si>
    <t>LOM PRAHA s.p.</t>
  </si>
  <si>
    <t>000 00 515</t>
  </si>
  <si>
    <t>CZ00000515</t>
  </si>
  <si>
    <t>(68,518-16,623)*5</t>
  </si>
  <si>
    <t>D.1.4.5. - Elekroinstalace slaboproud - 2. etapa - hala západ</t>
  </si>
  <si>
    <t xml:space="preserve"> 000 00 515</t>
  </si>
  <si>
    <t xml:space="preserve"> CZ00000515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</si>
</sst>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5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1"/>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9"/>
      <color rgb="FF0000FF"/>
      <name val="Arial CE"/>
      <family val="2"/>
    </font>
    <font>
      <i/>
      <sz val="8"/>
      <color rgb="FF0000FF"/>
      <name val="Arial CE"/>
      <family val="2"/>
    </font>
    <font>
      <u val="single"/>
      <sz val="11"/>
      <color theme="10"/>
      <name val="Calibri"/>
      <family val="2"/>
      <scheme val="minor"/>
    </font>
    <font>
      <sz val="10"/>
      <name val="Calibri"/>
      <family val="2"/>
      <scheme val="minor"/>
    </font>
    <font>
      <b/>
      <sz val="10"/>
      <name val="Calibri"/>
      <family val="2"/>
      <scheme val="minor"/>
    </font>
    <font>
      <sz val="10"/>
      <name val="Calibri"/>
      <family val="2"/>
    </font>
    <font>
      <b/>
      <sz val="10"/>
      <name val="Calibri"/>
      <family val="2"/>
    </font>
    <font>
      <b/>
      <i/>
      <sz val="10"/>
      <name val="Calibri"/>
      <family val="2"/>
      <scheme val="minor"/>
    </font>
    <font>
      <i/>
      <sz val="10"/>
      <name val="Calibri"/>
      <family val="2"/>
      <scheme val="minor"/>
    </font>
    <font>
      <i/>
      <sz val="10"/>
      <name val="Calibri"/>
      <family val="2"/>
    </font>
    <font>
      <b/>
      <sz val="12"/>
      <name val="Calibri"/>
      <family val="2"/>
      <scheme val="minor"/>
    </font>
    <font>
      <b/>
      <sz val="15"/>
      <name val="Calibri"/>
      <family val="2"/>
      <scheme val="minor"/>
    </font>
    <font>
      <b/>
      <sz val="11"/>
      <name val="Calibri"/>
      <family val="2"/>
      <scheme val="minor"/>
    </font>
    <font>
      <i/>
      <sz val="9"/>
      <name val="Calibri"/>
      <family val="2"/>
      <scheme val="minor"/>
    </font>
    <font>
      <b/>
      <sz val="13"/>
      <name val="Calibri"/>
      <family val="2"/>
      <scheme val="minor"/>
    </font>
  </fonts>
  <fills count="7">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theme="0" tint="-0.3499799966812134"/>
        <bgColor indexed="64"/>
      </patternFill>
    </fill>
    <fill>
      <patternFill patternType="solid">
        <fgColor rgb="FFC0C0C0"/>
        <bgColor indexed="64"/>
      </patternFill>
    </fill>
  </fills>
  <borders count="50">
    <border>
      <left/>
      <right/>
      <top/>
      <bottom/>
      <diagonal/>
    </border>
    <border>
      <left style="hair">
        <color rgb="FF969696"/>
      </left>
      <right style="hair">
        <color rgb="FF969696"/>
      </right>
      <top style="hair">
        <color rgb="FF969696"/>
      </top>
      <bottom style="hair">
        <color rgb="FF969696"/>
      </bottom>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right style="thin"/>
      <top style="medium"/>
      <bottom/>
    </border>
    <border>
      <left style="medium"/>
      <right style="thin"/>
      <top/>
      <bottom style="medium"/>
    </border>
    <border>
      <left/>
      <right style="thin"/>
      <top/>
      <bottom style="medium"/>
    </border>
    <border>
      <left/>
      <right/>
      <top/>
      <bottom style="medium"/>
    </border>
    <border>
      <left style="thin"/>
      <right style="thin"/>
      <top style="thin"/>
      <bottom style="medium"/>
    </border>
    <border>
      <left style="thin"/>
      <right style="medium"/>
      <top style="thin"/>
      <bottom style="medium"/>
    </border>
    <border>
      <left style="medium"/>
      <right style="thin"/>
      <top style="medium"/>
      <bottom style="medium"/>
    </border>
    <border>
      <left/>
      <right style="thin"/>
      <top style="medium"/>
      <bottom style="medium"/>
    </border>
    <border>
      <left style="thin"/>
      <right style="thin"/>
      <top style="medium"/>
      <bottom style="medium"/>
    </border>
    <border>
      <left style="medium"/>
      <right style="thin"/>
      <top/>
      <bottom style="thin"/>
    </border>
    <border>
      <left/>
      <right style="thin"/>
      <top/>
      <bottom style="thin"/>
    </border>
    <border>
      <left style="thin"/>
      <right style="thin"/>
      <top/>
      <bottom style="thin"/>
    </border>
    <border>
      <left style="thin"/>
      <right style="medium"/>
      <top/>
      <bottom style="thin"/>
    </border>
    <border>
      <left/>
      <right style="thin"/>
      <top style="thin"/>
      <bottom style="thin"/>
    </border>
    <border>
      <left style="thin"/>
      <right style="thin"/>
      <top style="thin"/>
      <bottom style="thin"/>
    </border>
    <border>
      <left style="thin"/>
      <right style="medium"/>
      <top style="thin"/>
      <bottom style="thin"/>
    </border>
    <border>
      <left style="thin"/>
      <right style="thin"/>
      <top style="thin"/>
      <bottom/>
    </border>
    <border>
      <left style="thin"/>
      <right/>
      <top style="medium"/>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xf numFmtId="0" fontId="3" fillId="0" borderId="0">
      <alignment/>
      <protection/>
    </xf>
  </cellStyleXfs>
  <cellXfs count="452">
    <xf numFmtId="0" fontId="0" fillId="0" borderId="0" xfId="0"/>
    <xf numFmtId="0" fontId="0" fillId="0" borderId="0" xfId="0" applyProtection="1">
      <protection/>
    </xf>
    <xf numFmtId="0" fontId="40" fillId="0" borderId="0" xfId="21" applyFont="1">
      <alignment/>
      <protection/>
    </xf>
    <xf numFmtId="4" fontId="22" fillId="2" borderId="1" xfId="0" applyNumberFormat="1" applyFont="1" applyFill="1" applyBorder="1" applyAlignment="1" applyProtection="1">
      <alignment vertical="center"/>
      <protection locked="0"/>
    </xf>
    <xf numFmtId="4" fontId="37" fillId="2" borderId="1" xfId="0" applyNumberFormat="1" applyFont="1" applyFill="1" applyBorder="1" applyAlignment="1" applyProtection="1">
      <alignment vertical="center"/>
      <protection locked="0"/>
    </xf>
    <xf numFmtId="14" fontId="3" fillId="2" borderId="0" xfId="0" applyNumberFormat="1" applyFont="1" applyFill="1" applyAlignment="1" applyProtection="1">
      <alignment horizontal="left" vertical="center"/>
      <protection locked="0"/>
    </xf>
    <xf numFmtId="0" fontId="3" fillId="2" borderId="0" xfId="0" applyFont="1" applyFill="1" applyAlignment="1" applyProtection="1">
      <alignment horizontal="left" vertical="center"/>
      <protection locked="0"/>
    </xf>
    <xf numFmtId="0" fontId="0" fillId="2" borderId="0" xfId="0" applyFill="1" applyProtection="1">
      <protection locked="0"/>
    </xf>
    <xf numFmtId="0" fontId="3" fillId="2" borderId="0" xfId="0" applyFont="1" applyFill="1" applyAlignment="1" applyProtection="1">
      <alignment horizontal="left" vertical="center" wrapText="1"/>
      <protection locked="0"/>
    </xf>
    <xf numFmtId="0" fontId="0" fillId="0" borderId="0" xfId="0" applyFont="1" applyAlignment="1" applyProtection="1">
      <alignment vertical="center"/>
      <protection locked="0"/>
    </xf>
    <xf numFmtId="0" fontId="14" fillId="0" borderId="0" xfId="0" applyFont="1" applyAlignment="1" applyProtection="1">
      <alignment horizontal="left" vertical="center"/>
      <protection/>
    </xf>
    <xf numFmtId="0" fontId="0" fillId="0" borderId="0" xfId="0" applyProtection="1">
      <protection/>
    </xf>
    <xf numFmtId="0" fontId="0" fillId="0" borderId="0" xfId="0" applyFont="1" applyAlignment="1" applyProtection="1">
      <alignment horizontal="left" vertical="center"/>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16" fillId="0" borderId="0" xfId="0" applyFont="1" applyAlignment="1" applyProtection="1">
      <alignment horizontal="left" vertical="center"/>
      <protection/>
    </xf>
    <xf numFmtId="0" fontId="15" fillId="0" borderId="0" xfId="0" applyFont="1" applyAlignment="1" applyProtection="1">
      <alignment horizontal="left" vertical="center"/>
      <protection/>
    </xf>
    <xf numFmtId="0" fontId="2" fillId="0" borderId="0" xfId="0" applyFont="1" applyAlignment="1" applyProtection="1">
      <alignment horizontal="left" vertical="top"/>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0" borderId="0" xfId="0" applyFont="1" applyAlignment="1" applyProtection="1">
      <alignment horizontal="left" vertical="center"/>
      <protection/>
    </xf>
    <xf numFmtId="0" fontId="0" fillId="0" borderId="0" xfId="0" applyFill="1" applyProtection="1">
      <protection/>
    </xf>
    <xf numFmtId="0" fontId="0" fillId="0" borderId="5" xfId="0" applyBorder="1" applyProtection="1">
      <protection/>
    </xf>
    <xf numFmtId="0" fontId="0" fillId="0" borderId="4" xfId="0" applyFont="1" applyBorder="1" applyAlignment="1" applyProtection="1">
      <alignment vertical="center"/>
      <protection/>
    </xf>
    <xf numFmtId="0" fontId="0" fillId="0" borderId="0" xfId="0" applyFont="1" applyAlignment="1" applyProtection="1">
      <alignment vertical="center"/>
      <protection/>
    </xf>
    <xf numFmtId="0" fontId="17" fillId="0" borderId="6" xfId="0" applyFont="1" applyBorder="1" applyAlignment="1" applyProtection="1">
      <alignment horizontal="left" vertical="center"/>
      <protection/>
    </xf>
    <xf numFmtId="0" fontId="0" fillId="0" borderId="6" xfId="0" applyFont="1" applyBorder="1" applyAlignment="1" applyProtection="1">
      <alignment vertical="center"/>
      <protection/>
    </xf>
    <xf numFmtId="0" fontId="0" fillId="0" borderId="6" xfId="0" applyFont="1" applyBorder="1" applyAlignment="1" applyProtection="1">
      <alignment vertical="center"/>
      <protection/>
    </xf>
    <xf numFmtId="0" fontId="2" fillId="0" borderId="4" xfId="0" applyFont="1" applyBorder="1" applyAlignment="1" applyProtection="1">
      <alignment vertical="center"/>
      <protection/>
    </xf>
    <xf numFmtId="0" fontId="2" fillId="0" borderId="0" xfId="0" applyFont="1" applyAlignment="1" applyProtection="1">
      <alignment vertical="center"/>
      <protection/>
    </xf>
    <xf numFmtId="0" fontId="0" fillId="3" borderId="0" xfId="0" applyFont="1" applyFill="1" applyAlignment="1" applyProtection="1">
      <alignment vertical="center"/>
      <protection/>
    </xf>
    <xf numFmtId="0" fontId="5" fillId="3" borderId="7" xfId="0" applyFont="1" applyFill="1" applyBorder="1" applyAlignment="1" applyProtection="1">
      <alignment horizontal="left" vertical="center"/>
      <protection/>
    </xf>
    <xf numFmtId="0" fontId="0" fillId="3" borderId="8" xfId="0" applyFont="1" applyFill="1" applyBorder="1" applyAlignment="1" applyProtection="1">
      <alignment vertical="center"/>
      <protection/>
    </xf>
    <xf numFmtId="0" fontId="5" fillId="3" borderId="8" xfId="0" applyFont="1" applyFill="1" applyBorder="1" applyAlignment="1" applyProtection="1">
      <alignment horizontal="center"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2" fillId="0" borderId="6" xfId="0" applyFont="1" applyBorder="1" applyAlignment="1" applyProtection="1">
      <alignment horizontal="lef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4" xfId="0" applyFont="1" applyBorder="1" applyAlignment="1" applyProtection="1">
      <alignment vertical="center"/>
      <protection/>
    </xf>
    <xf numFmtId="0" fontId="4" fillId="0" borderId="0" xfId="0" applyFont="1" applyAlignment="1" applyProtection="1">
      <alignment vertical="center"/>
      <protection/>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17" fillId="0" borderId="0" xfId="0" applyFont="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13" xfId="0" applyFont="1" applyBorder="1" applyAlignment="1" applyProtection="1">
      <alignment vertical="center"/>
      <protection/>
    </xf>
    <xf numFmtId="0" fontId="0" fillId="4" borderId="8" xfId="0" applyFont="1" applyFill="1" applyBorder="1" applyAlignment="1" applyProtection="1">
      <alignment vertical="center"/>
      <protection/>
    </xf>
    <xf numFmtId="0" fontId="22" fillId="4" borderId="0" xfId="0" applyFont="1" applyFill="1" applyAlignment="1" applyProtection="1">
      <alignment horizontal="center" vertical="center"/>
      <protection/>
    </xf>
    <xf numFmtId="0" fontId="23" fillId="0" borderId="14" xfId="0" applyFont="1" applyBorder="1" applyAlignment="1" applyProtection="1">
      <alignment horizontal="center" vertical="center" wrapText="1"/>
      <protection/>
    </xf>
    <xf numFmtId="0" fontId="23" fillId="0" borderId="15"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5" fillId="0" borderId="0" xfId="0" applyFont="1" applyAlignment="1" applyProtection="1">
      <alignment vertical="center"/>
      <protection/>
    </xf>
    <xf numFmtId="0" fontId="5" fillId="0" borderId="4"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0" fontId="5" fillId="0" borderId="0" xfId="0" applyFont="1" applyAlignment="1" applyProtection="1">
      <alignment horizontal="center" vertical="center"/>
      <protection/>
    </xf>
    <xf numFmtId="4" fontId="20" fillId="0" borderId="18"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3" xfId="0" applyNumberFormat="1" applyFont="1" applyBorder="1" applyAlignment="1" applyProtection="1">
      <alignment vertical="center"/>
      <protection/>
    </xf>
    <xf numFmtId="0" fontId="5" fillId="0" borderId="0" xfId="0" applyFont="1" applyAlignment="1" applyProtection="1">
      <alignment horizontal="left" vertical="center"/>
      <protection/>
    </xf>
    <xf numFmtId="0" fontId="25" fillId="0" borderId="0" xfId="0" applyFont="1" applyAlignment="1" applyProtection="1">
      <alignment horizontal="left" vertical="center"/>
      <protection/>
    </xf>
    <xf numFmtId="0" fontId="6" fillId="0" borderId="0" xfId="0" applyFont="1" applyAlignment="1" applyProtection="1">
      <alignment vertical="center"/>
      <protection/>
    </xf>
    <xf numFmtId="0" fontId="6" fillId="0" borderId="4"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4" fillId="0" borderId="0" xfId="0" applyFont="1" applyAlignment="1" applyProtection="1">
      <alignment horizontal="center" vertical="center"/>
      <protection/>
    </xf>
    <xf numFmtId="4" fontId="28" fillId="0" borderId="18"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3" xfId="0" applyNumberFormat="1" applyFont="1" applyBorder="1" applyAlignment="1" applyProtection="1">
      <alignment vertical="center"/>
      <protection/>
    </xf>
    <xf numFmtId="0" fontId="6" fillId="0" borderId="0" xfId="0" applyFont="1" applyAlignment="1" applyProtection="1">
      <alignment horizontal="left" vertical="center"/>
      <protection/>
    </xf>
    <xf numFmtId="0" fontId="29" fillId="0" borderId="0" xfId="20" applyFont="1" applyAlignment="1" applyProtection="1">
      <alignment horizontal="center" vertical="center"/>
      <protection/>
    </xf>
    <xf numFmtId="0" fontId="8" fillId="0" borderId="0" xfId="0" applyFont="1" applyAlignment="1" applyProtection="1">
      <alignment vertical="center"/>
      <protection/>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8"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3" xfId="0" applyNumberFormat="1" applyFont="1" applyBorder="1" applyAlignment="1" applyProtection="1">
      <alignment vertical="center"/>
      <protection/>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3" fillId="2" borderId="0" xfId="0" applyFont="1" applyFill="1" applyAlignment="1" applyProtection="1">
      <alignment horizontal="left" vertical="center"/>
      <protection locked="0"/>
    </xf>
    <xf numFmtId="0" fontId="0" fillId="2" borderId="0" xfId="0" applyFont="1" applyFill="1" applyAlignment="1" applyProtection="1">
      <alignment vertical="center"/>
      <protection locked="0"/>
    </xf>
    <xf numFmtId="165" fontId="3" fillId="2" borderId="0" xfId="0" applyNumberFormat="1" applyFont="1" applyFill="1" applyAlignment="1" applyProtection="1">
      <alignment horizontal="left" vertical="center"/>
      <protection locked="0"/>
    </xf>
    <xf numFmtId="0" fontId="31" fillId="0" borderId="0" xfId="0" applyFont="1" applyAlignment="1" applyProtection="1">
      <alignment horizontal="left" vertical="center"/>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0" fillId="0" borderId="4" xfId="0" applyFont="1" applyBorder="1" applyAlignment="1" applyProtection="1">
      <alignment vertical="center" wrapText="1"/>
      <protection/>
    </xf>
    <xf numFmtId="0" fontId="0" fillId="0" borderId="0" xfId="0" applyFont="1" applyAlignment="1" applyProtection="1">
      <alignment vertical="center" wrapText="1"/>
      <protection/>
    </xf>
    <xf numFmtId="0" fontId="17" fillId="0" borderId="0" xfId="0" applyFont="1" applyAlignment="1" applyProtection="1">
      <alignment horizontal="left" vertical="center"/>
      <protection/>
    </xf>
    <xf numFmtId="4" fontId="24" fillId="0" borderId="0" xfId="0" applyNumberFormat="1" applyFont="1" applyAlignment="1" applyProtection="1">
      <alignment vertical="center"/>
      <protection/>
    </xf>
    <xf numFmtId="0" fontId="2" fillId="0" borderId="0" xfId="0" applyFont="1" applyAlignment="1" applyProtection="1">
      <alignment horizontal="right" vertical="center"/>
      <protection/>
    </xf>
    <xf numFmtId="0" fontId="21" fillId="0" borderId="0" xfId="0" applyFont="1" applyAlignment="1" applyProtection="1">
      <alignment horizontal="left" vertical="center"/>
      <protection/>
    </xf>
    <xf numFmtId="4" fontId="2" fillId="0" borderId="0" xfId="0" applyNumberFormat="1" applyFont="1" applyAlignment="1" applyProtection="1">
      <alignment vertical="center"/>
      <protection/>
    </xf>
    <xf numFmtId="164" fontId="2" fillId="0" borderId="0" xfId="0" applyNumberFormat="1" applyFont="1" applyAlignment="1" applyProtection="1">
      <alignment horizontal="right" vertical="center"/>
      <protection/>
    </xf>
    <xf numFmtId="0" fontId="0" fillId="4" borderId="0" xfId="0" applyFont="1" applyFill="1" applyAlignment="1" applyProtection="1">
      <alignment vertical="center"/>
      <protection/>
    </xf>
    <xf numFmtId="0" fontId="5" fillId="4" borderId="7" xfId="0" applyFont="1" applyFill="1" applyBorder="1" applyAlignment="1" applyProtection="1">
      <alignment horizontal="left" vertical="center"/>
      <protection/>
    </xf>
    <xf numFmtId="0" fontId="5" fillId="4" borderId="8" xfId="0" applyFont="1" applyFill="1" applyBorder="1" applyAlignment="1" applyProtection="1">
      <alignment horizontal="right" vertical="center"/>
      <protection/>
    </xf>
    <xf numFmtId="0" fontId="5" fillId="4" borderId="8" xfId="0" applyFont="1" applyFill="1" applyBorder="1" applyAlignment="1" applyProtection="1">
      <alignment horizontal="center" vertical="center"/>
      <protection/>
    </xf>
    <xf numFmtId="4" fontId="5" fillId="4" borderId="8" xfId="0" applyNumberFormat="1" applyFont="1" applyFill="1" applyBorder="1" applyAlignment="1" applyProtection="1">
      <alignment vertical="center"/>
      <protection/>
    </xf>
    <xf numFmtId="0" fontId="0" fillId="4" borderId="22" xfId="0" applyFont="1" applyFill="1" applyBorder="1" applyAlignment="1" applyProtection="1">
      <alignment vertical="center"/>
      <protection/>
    </xf>
    <xf numFmtId="0" fontId="2" fillId="0" borderId="6" xfId="0" applyFont="1" applyBorder="1" applyAlignment="1" applyProtection="1">
      <alignment horizontal="center" vertical="center"/>
      <protection/>
    </xf>
    <xf numFmtId="0" fontId="2" fillId="0" borderId="6" xfId="0" applyFont="1" applyBorder="1" applyAlignment="1" applyProtection="1">
      <alignment horizontal="righ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22"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8" fillId="0" borderId="4"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0" fillId="0" borderId="4" xfId="0" applyFont="1" applyBorder="1" applyAlignment="1" applyProtection="1">
      <alignment horizontal="center" vertical="center" wrapText="1"/>
      <protection/>
    </xf>
    <xf numFmtId="0" fontId="22" fillId="4" borderId="14"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4" fontId="24" fillId="0" borderId="0" xfId="0" applyNumberFormat="1" applyFont="1" applyAlignment="1" applyProtection="1">
      <alignment/>
      <protection/>
    </xf>
    <xf numFmtId="166" fontId="33" fillId="0" borderId="11" xfId="0" applyNumberFormat="1" applyFont="1" applyBorder="1" applyAlignment="1" applyProtection="1">
      <alignment/>
      <protection/>
    </xf>
    <xf numFmtId="166" fontId="33" fillId="0" borderId="12" xfId="0" applyNumberFormat="1" applyFont="1" applyBorder="1" applyAlignment="1" applyProtection="1">
      <alignment/>
      <protection/>
    </xf>
    <xf numFmtId="4" fontId="34" fillId="0" borderId="0" xfId="0" applyNumberFormat="1" applyFont="1" applyAlignment="1" applyProtection="1">
      <alignment vertical="center"/>
      <protection/>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3" xfId="0" applyNumberFormat="1" applyFont="1" applyBorder="1" applyAlignment="1" applyProtection="1">
      <alignment/>
      <protection/>
    </xf>
    <xf numFmtId="0" fontId="9" fillId="0" borderId="0" xfId="0" applyFont="1" applyAlignment="1" applyProtection="1">
      <alignment horizontal="center"/>
      <protection/>
    </xf>
    <xf numFmtId="4" fontId="9" fillId="0" borderId="0" xfId="0" applyNumberFormat="1" applyFont="1" applyAlignment="1" applyProtection="1">
      <alignment vertical="center"/>
      <protection/>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1" xfId="0" applyFont="1" applyBorder="1" applyAlignment="1" applyProtection="1">
      <alignment horizontal="center" vertical="center"/>
      <protection/>
    </xf>
    <xf numFmtId="49" fontId="22" fillId="0" borderId="1" xfId="0" applyNumberFormat="1" applyFont="1" applyBorder="1" applyAlignment="1" applyProtection="1">
      <alignment horizontal="left" vertical="center" wrapText="1"/>
      <protection/>
    </xf>
    <xf numFmtId="0" fontId="22" fillId="0" borderId="1" xfId="0" applyFont="1" applyBorder="1" applyAlignment="1" applyProtection="1">
      <alignment horizontal="left" vertical="center" wrapText="1"/>
      <protection/>
    </xf>
    <xf numFmtId="0" fontId="22" fillId="0" borderId="1" xfId="0" applyFont="1" applyBorder="1" applyAlignment="1" applyProtection="1">
      <alignment horizontal="center" vertical="center" wrapText="1"/>
      <protection/>
    </xf>
    <xf numFmtId="167" fontId="22" fillId="0" borderId="1" xfId="0" applyNumberFormat="1" applyFont="1" applyBorder="1" applyAlignment="1" applyProtection="1">
      <alignment vertical="center"/>
      <protection/>
    </xf>
    <xf numFmtId="4" fontId="22" fillId="0" borderId="1" xfId="0" applyNumberFormat="1" applyFont="1" applyBorder="1" applyAlignment="1" applyProtection="1">
      <alignment vertical="center"/>
      <protection/>
    </xf>
    <xf numFmtId="0" fontId="23" fillId="0" borderId="18" xfId="0" applyFont="1" applyBorder="1" applyAlignment="1" applyProtection="1">
      <alignment horizontal="left" vertical="center"/>
      <protection/>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3" xfId="0" applyNumberFormat="1" applyFont="1" applyBorder="1" applyAlignment="1" applyProtection="1">
      <alignment vertical="center"/>
      <protection/>
    </xf>
    <xf numFmtId="0" fontId="22" fillId="0" borderId="0" xfId="0" applyFont="1" applyAlignment="1" applyProtection="1">
      <alignment horizontal="left" vertical="center"/>
      <protection/>
    </xf>
    <xf numFmtId="4" fontId="0" fillId="0" borderId="0" xfId="0" applyNumberFormat="1" applyFont="1" applyAlignment="1" applyProtection="1">
      <alignment vertical="center"/>
      <protection/>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18" xfId="0" applyFont="1" applyBorder="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3" xfId="0" applyFont="1" applyBorder="1" applyAlignment="1" applyProtection="1">
      <alignment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3" xfId="0" applyFont="1" applyBorder="1" applyAlignment="1" applyProtection="1">
      <alignment vertical="center"/>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3" xfId="0" applyFont="1" applyBorder="1" applyAlignment="1" applyProtection="1">
      <alignment vertical="center"/>
      <protection/>
    </xf>
    <xf numFmtId="0" fontId="37" fillId="0" borderId="1" xfId="0" applyFont="1" applyBorder="1" applyAlignment="1" applyProtection="1">
      <alignment horizontal="center" vertical="center"/>
      <protection/>
    </xf>
    <xf numFmtId="49" fontId="37" fillId="0" borderId="1" xfId="0" applyNumberFormat="1" applyFont="1" applyBorder="1" applyAlignment="1" applyProtection="1">
      <alignment horizontal="left" vertical="center" wrapText="1"/>
      <protection/>
    </xf>
    <xf numFmtId="0" fontId="37" fillId="0" borderId="1" xfId="0" applyFont="1" applyBorder="1" applyAlignment="1" applyProtection="1">
      <alignment horizontal="left" vertical="center" wrapText="1"/>
      <protection/>
    </xf>
    <xf numFmtId="0" fontId="37" fillId="0" borderId="1" xfId="0" applyFont="1" applyBorder="1" applyAlignment="1" applyProtection="1">
      <alignment horizontal="center" vertical="center" wrapText="1"/>
      <protection/>
    </xf>
    <xf numFmtId="167" fontId="37" fillId="0" borderId="1" xfId="0" applyNumberFormat="1" applyFont="1" applyBorder="1" applyAlignment="1" applyProtection="1">
      <alignment vertical="center"/>
      <protection/>
    </xf>
    <xf numFmtId="4" fontId="37" fillId="0" borderId="1" xfId="0" applyNumberFormat="1" applyFont="1" applyFill="1" applyBorder="1" applyAlignment="1" applyProtection="1">
      <alignment vertical="center"/>
      <protection/>
    </xf>
    <xf numFmtId="0" fontId="38" fillId="0" borderId="4" xfId="0" applyFont="1" applyBorder="1" applyAlignment="1" applyProtection="1">
      <alignment vertical="center"/>
      <protection/>
    </xf>
    <xf numFmtId="0" fontId="37" fillId="0" borderId="18" xfId="0" applyFont="1" applyBorder="1" applyAlignment="1" applyProtection="1">
      <alignment horizontal="left" vertical="center"/>
      <protection/>
    </xf>
    <xf numFmtId="0" fontId="37" fillId="0" borderId="0" xfId="0" applyFont="1" applyBorder="1" applyAlignment="1" applyProtection="1">
      <alignment horizontal="center" vertical="center"/>
      <protection/>
    </xf>
    <xf numFmtId="0" fontId="13" fillId="0" borderId="4"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Fill="1" applyAlignment="1" applyProtection="1">
      <alignment vertical="center"/>
      <protection/>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3" xfId="0" applyFont="1" applyBorder="1" applyAlignment="1" applyProtection="1">
      <alignment vertical="center"/>
      <protection/>
    </xf>
    <xf numFmtId="0" fontId="36" fillId="0" borderId="0" xfId="0" applyFont="1" applyFill="1" applyAlignment="1" applyProtection="1">
      <alignment horizontal="left" vertical="center" wrapText="1"/>
      <protection/>
    </xf>
    <xf numFmtId="4" fontId="37" fillId="0" borderId="1" xfId="0" applyNumberFormat="1" applyFont="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0" xfId="0" applyFont="1" applyFill="1" applyAlignment="1" applyProtection="1">
      <alignment vertical="center"/>
      <protection/>
    </xf>
    <xf numFmtId="165" fontId="3" fillId="0" borderId="0" xfId="0" applyNumberFormat="1" applyFont="1" applyAlignment="1" applyProtection="1">
      <alignment horizontal="left" vertical="center"/>
      <protection/>
    </xf>
    <xf numFmtId="0" fontId="0" fillId="0" borderId="0" xfId="0" applyProtection="1">
      <protection/>
    </xf>
    <xf numFmtId="0" fontId="3" fillId="2" borderId="0" xfId="0" applyFont="1" applyFill="1" applyAlignment="1" applyProtection="1">
      <alignment horizontal="left" vertical="center" wrapText="1"/>
      <protection locked="0"/>
    </xf>
    <xf numFmtId="0" fontId="0" fillId="0" borderId="6" xfId="0" applyFont="1" applyBorder="1" applyAlignment="1" applyProtection="1">
      <alignment vertical="center"/>
      <protection/>
    </xf>
    <xf numFmtId="0" fontId="2" fillId="0" borderId="0" xfId="0" applyFont="1" applyAlignment="1" applyProtection="1">
      <alignment horizontal="right" vertical="center"/>
      <protection/>
    </xf>
    <xf numFmtId="4" fontId="24" fillId="0" borderId="0" xfId="0" applyNumberFormat="1" applyFont="1" applyAlignment="1" applyProtection="1">
      <alignment vertical="center"/>
      <protection/>
    </xf>
    <xf numFmtId="0" fontId="3" fillId="0" borderId="0" xfId="0" applyFont="1" applyAlignment="1" applyProtection="1">
      <alignment horizontal="lef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2" borderId="0" xfId="0" applyFont="1" applyFill="1" applyAlignment="1" applyProtection="1">
      <alignment horizontal="left" vertical="center"/>
      <protection/>
    </xf>
    <xf numFmtId="0" fontId="0" fillId="2" borderId="0" xfId="0" applyFont="1" applyFill="1" applyAlignment="1" applyProtection="1">
      <alignment vertical="center"/>
      <protection/>
    </xf>
    <xf numFmtId="4" fontId="22" fillId="2" borderId="1" xfId="0" applyNumberFormat="1" applyFont="1" applyFill="1" applyBorder="1" applyAlignment="1" applyProtection="1">
      <alignment vertical="center"/>
      <protection/>
    </xf>
    <xf numFmtId="167" fontId="13" fillId="0" borderId="0" xfId="0" applyNumberFormat="1" applyFont="1" applyAlignment="1" applyProtection="1">
      <alignment vertical="center"/>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0" fillId="0" borderId="0" xfId="0" applyFont="1" applyFill="1" applyAlignment="1" applyProtection="1">
      <alignment vertical="center"/>
      <protection locked="0"/>
    </xf>
    <xf numFmtId="0" fontId="3" fillId="2" borderId="0" xfId="0" applyFont="1" applyFill="1" applyAlignment="1" applyProtection="1">
      <alignment vertical="center"/>
      <protection locked="0"/>
    </xf>
    <xf numFmtId="0" fontId="3" fillId="2" borderId="0" xfId="0" applyFont="1" applyFill="1" applyAlignment="1" applyProtection="1">
      <alignment horizontal="left" vertical="center" wrapText="1"/>
      <protection/>
    </xf>
    <xf numFmtId="0" fontId="0" fillId="0" borderId="0" xfId="0" applyFont="1" applyFill="1" applyAlignment="1" applyProtection="1">
      <alignment vertical="center" wrapText="1"/>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165" fontId="3" fillId="0" borderId="0" xfId="0" applyNumberFormat="1" applyFont="1" applyFill="1" applyAlignment="1" applyProtection="1">
      <alignment horizontal="left" vertical="center"/>
      <protection/>
    </xf>
    <xf numFmtId="4" fontId="22" fillId="0" borderId="1" xfId="0" applyNumberFormat="1" applyFont="1" applyFill="1" applyBorder="1" applyAlignment="1" applyProtection="1">
      <alignment vertical="center"/>
      <protection/>
    </xf>
    <xf numFmtId="0" fontId="40" fillId="0" borderId="0" xfId="21" applyFont="1" applyProtection="1">
      <alignment/>
      <protection/>
    </xf>
    <xf numFmtId="0" fontId="41" fillId="0" borderId="23" xfId="21" applyFont="1" applyBorder="1" applyAlignment="1" applyProtection="1">
      <alignment vertical="center"/>
      <protection/>
    </xf>
    <xf numFmtId="0" fontId="40" fillId="0" borderId="24" xfId="21" applyFont="1" applyBorder="1" applyProtection="1">
      <alignment/>
      <protection/>
    </xf>
    <xf numFmtId="0" fontId="40" fillId="0" borderId="25" xfId="21" applyFont="1" applyBorder="1" applyProtection="1">
      <alignment/>
      <protection/>
    </xf>
    <xf numFmtId="0" fontId="41" fillId="0" borderId="26" xfId="21" applyFont="1" applyBorder="1" applyAlignment="1" applyProtection="1">
      <alignment vertical="center"/>
      <protection/>
    </xf>
    <xf numFmtId="0" fontId="41" fillId="0" borderId="0" xfId="21" applyFont="1" applyProtection="1">
      <alignment/>
      <protection/>
    </xf>
    <xf numFmtId="0" fontId="40" fillId="0" borderId="27" xfId="21" applyFont="1" applyBorder="1" applyProtection="1">
      <alignment/>
      <protection/>
    </xf>
    <xf numFmtId="0" fontId="41" fillId="0" borderId="0" xfId="21" applyFont="1" applyAlignment="1" applyProtection="1">
      <alignment horizontal="left" wrapText="1"/>
      <protection/>
    </xf>
    <xf numFmtId="0" fontId="41" fillId="0" borderId="0" xfId="21" applyFont="1" applyAlignment="1" applyProtection="1">
      <alignment vertical="center"/>
      <protection/>
    </xf>
    <xf numFmtId="0" fontId="40" fillId="0" borderId="0" xfId="21" applyFont="1" applyAlignment="1" applyProtection="1">
      <alignment horizontal="right"/>
      <protection/>
    </xf>
    <xf numFmtId="4" fontId="40" fillId="0" borderId="0" xfId="21" applyNumberFormat="1" applyFont="1" applyProtection="1">
      <alignment/>
      <protection/>
    </xf>
    <xf numFmtId="9" fontId="40" fillId="0" borderId="0" xfId="21" applyNumberFormat="1" applyFont="1" applyAlignment="1" applyProtection="1">
      <alignment horizontal="center" vertical="center"/>
      <protection/>
    </xf>
    <xf numFmtId="0" fontId="40" fillId="0" borderId="0" xfId="21" applyFont="1" applyAlignment="1" applyProtection="1">
      <alignment horizontal="center"/>
      <protection/>
    </xf>
    <xf numFmtId="9" fontId="40" fillId="0" borderId="0" xfId="21" applyNumberFormat="1" applyFont="1" applyAlignment="1" applyProtection="1">
      <alignment horizontal="center"/>
      <protection/>
    </xf>
    <xf numFmtId="0" fontId="49" fillId="5" borderId="28" xfId="21" applyFont="1" applyFill="1" applyBorder="1" applyAlignment="1" applyProtection="1">
      <alignment vertical="center"/>
      <protection/>
    </xf>
    <xf numFmtId="0" fontId="49" fillId="5" borderId="29" xfId="21" applyFont="1" applyFill="1" applyBorder="1" applyProtection="1">
      <alignment/>
      <protection/>
    </xf>
    <xf numFmtId="4" fontId="49" fillId="5" borderId="29" xfId="21" applyNumberFormat="1" applyFont="1" applyFill="1" applyBorder="1" applyAlignment="1" applyProtection="1">
      <alignment vertical="center"/>
      <protection/>
    </xf>
    <xf numFmtId="4" fontId="4" fillId="5" borderId="29" xfId="21" applyNumberFormat="1" applyFont="1" applyFill="1" applyBorder="1" applyAlignment="1" applyProtection="1">
      <alignment vertical="center"/>
      <protection/>
    </xf>
    <xf numFmtId="0" fontId="49" fillId="5" borderId="30" xfId="21" applyFont="1" applyFill="1" applyBorder="1" applyProtection="1">
      <alignment/>
      <protection/>
    </xf>
    <xf numFmtId="14" fontId="40" fillId="0" borderId="0" xfId="21" applyNumberFormat="1" applyFont="1" applyAlignment="1" applyProtection="1">
      <alignment horizontal="left"/>
      <protection/>
    </xf>
    <xf numFmtId="0" fontId="50" fillId="0" borderId="0" xfId="21" applyFont="1" applyAlignment="1" applyProtection="1">
      <alignment wrapText="1"/>
      <protection/>
    </xf>
    <xf numFmtId="0" fontId="40" fillId="0" borderId="28" xfId="21" applyFont="1" applyBorder="1" applyProtection="1">
      <alignment/>
      <protection/>
    </xf>
    <xf numFmtId="0" fontId="40" fillId="0" borderId="29" xfId="21" applyFont="1" applyBorder="1" applyProtection="1">
      <alignment/>
      <protection/>
    </xf>
    <xf numFmtId="0" fontId="40" fillId="0" borderId="29" xfId="21" applyFont="1" applyBorder="1" applyAlignment="1" applyProtection="1">
      <alignment horizontal="justify" vertical="top"/>
      <protection/>
    </xf>
    <xf numFmtId="0" fontId="40" fillId="0" borderId="30" xfId="21" applyFont="1" applyBorder="1" applyAlignment="1" applyProtection="1">
      <alignment horizontal="justify" vertical="top"/>
      <protection/>
    </xf>
    <xf numFmtId="0" fontId="41" fillId="0" borderId="26" xfId="21" applyFont="1" applyBorder="1" applyProtection="1">
      <alignment/>
      <protection/>
    </xf>
    <xf numFmtId="0" fontId="40" fillId="0" borderId="26" xfId="21" applyFont="1" applyBorder="1" applyProtection="1">
      <alignment/>
      <protection/>
    </xf>
    <xf numFmtId="4" fontId="40" fillId="0" borderId="27" xfId="21" applyNumberFormat="1" applyFont="1" applyBorder="1" applyProtection="1">
      <alignment/>
      <protection/>
    </xf>
    <xf numFmtId="0" fontId="49" fillId="0" borderId="0" xfId="21" applyFont="1" applyAlignment="1" applyProtection="1">
      <alignment vertical="center"/>
      <protection/>
    </xf>
    <xf numFmtId="0" fontId="41" fillId="0" borderId="28" xfId="21" applyFont="1" applyBorder="1" applyAlignment="1" applyProtection="1">
      <alignment vertical="center"/>
      <protection/>
    </xf>
    <xf numFmtId="4" fontId="41" fillId="0" borderId="29" xfId="21" applyNumberFormat="1" applyFont="1" applyBorder="1" applyProtection="1">
      <alignment/>
      <protection/>
    </xf>
    <xf numFmtId="4" fontId="41" fillId="0" borderId="30" xfId="21" applyNumberFormat="1" applyFont="1" applyBorder="1" applyProtection="1">
      <alignment/>
      <protection/>
    </xf>
    <xf numFmtId="0" fontId="41" fillId="0" borderId="31" xfId="21" applyFont="1" applyBorder="1" applyAlignment="1" applyProtection="1">
      <alignment horizontal="left" vertical="center"/>
      <protection/>
    </xf>
    <xf numFmtId="0" fontId="41" fillId="0" borderId="32" xfId="21" applyFont="1" applyBorder="1" applyAlignment="1" applyProtection="1">
      <alignment horizontal="left" vertical="center"/>
      <protection/>
    </xf>
    <xf numFmtId="0" fontId="41" fillId="0" borderId="24" xfId="21" applyFont="1" applyBorder="1" applyAlignment="1" applyProtection="1">
      <alignment horizontal="left" vertical="center"/>
      <protection/>
    </xf>
    <xf numFmtId="0" fontId="41" fillId="0" borderId="33" xfId="21" applyFont="1" applyBorder="1" applyAlignment="1" applyProtection="1">
      <alignment horizontal="left" vertical="center"/>
      <protection/>
    </xf>
    <xf numFmtId="0" fontId="41" fillId="0" borderId="34" xfId="21" applyFont="1" applyBorder="1" applyAlignment="1" applyProtection="1">
      <alignment horizontal="left" vertical="center"/>
      <protection/>
    </xf>
    <xf numFmtId="0" fontId="41" fillId="0" borderId="35" xfId="21" applyFont="1" applyBorder="1" applyAlignment="1" applyProtection="1">
      <alignment horizontal="left" vertical="center"/>
      <protection/>
    </xf>
    <xf numFmtId="0" fontId="41" fillId="0" borderId="36" xfId="21" applyFont="1" applyBorder="1" applyAlignment="1" applyProtection="1">
      <alignment horizontal="left" vertical="center"/>
      <protection/>
    </xf>
    <xf numFmtId="0" fontId="41" fillId="0" borderId="37" xfId="21" applyFont="1" applyBorder="1" applyAlignment="1" applyProtection="1">
      <alignment horizontal="left" vertical="center"/>
      <protection/>
    </xf>
    <xf numFmtId="0" fontId="41" fillId="0" borderId="28" xfId="21" applyFont="1" applyBorder="1" applyAlignment="1" applyProtection="1">
      <alignment horizontal="left" vertical="center"/>
      <protection/>
    </xf>
    <xf numFmtId="0" fontId="41" fillId="0" borderId="29" xfId="21" applyFont="1" applyBorder="1" applyAlignment="1" applyProtection="1">
      <alignment horizontal="left" vertical="center"/>
      <protection/>
    </xf>
    <xf numFmtId="0" fontId="41" fillId="0" borderId="29" xfId="21" applyFont="1" applyBorder="1" applyAlignment="1" applyProtection="1">
      <alignment horizontal="center" vertical="center"/>
      <protection/>
    </xf>
    <xf numFmtId="0" fontId="47" fillId="0" borderId="29" xfId="21" applyFont="1" applyBorder="1" applyAlignment="1" applyProtection="1">
      <alignment horizontal="left" vertical="center"/>
      <protection/>
    </xf>
    <xf numFmtId="0" fontId="40" fillId="0" borderId="29" xfId="21" applyFont="1" applyBorder="1" applyAlignment="1" applyProtection="1">
      <alignment horizontal="left" vertical="center"/>
      <protection/>
    </xf>
    <xf numFmtId="0" fontId="40" fillId="0" borderId="30" xfId="21" applyFont="1" applyBorder="1" applyAlignment="1" applyProtection="1">
      <alignment horizontal="left" vertical="center"/>
      <protection/>
    </xf>
    <xf numFmtId="0" fontId="40" fillId="0" borderId="38" xfId="21" applyFont="1" applyBorder="1" applyAlignment="1" applyProtection="1">
      <alignment horizontal="center" vertical="center"/>
      <protection/>
    </xf>
    <xf numFmtId="0" fontId="40" fillId="0" borderId="39" xfId="21" applyFont="1" applyBorder="1" applyAlignment="1" applyProtection="1">
      <alignment horizontal="center" vertical="center"/>
      <protection/>
    </xf>
    <xf numFmtId="0" fontId="41" fillId="0" borderId="39" xfId="21" applyFont="1" applyBorder="1" applyAlignment="1" applyProtection="1">
      <alignment horizontal="center" vertical="center"/>
      <protection/>
    </xf>
    <xf numFmtId="0" fontId="41" fillId="0" borderId="40" xfId="21" applyFont="1" applyBorder="1" applyAlignment="1" applyProtection="1">
      <alignment horizontal="left" vertical="center"/>
      <protection/>
    </xf>
    <xf numFmtId="0" fontId="40" fillId="0" borderId="40" xfId="21" applyFont="1" applyBorder="1" applyAlignment="1" applyProtection="1">
      <alignment horizontal="left" vertical="center"/>
      <protection/>
    </xf>
    <xf numFmtId="4" fontId="40" fillId="0" borderId="40" xfId="21" applyNumberFormat="1" applyFont="1" applyBorder="1" applyAlignment="1" applyProtection="1">
      <alignment horizontal="left" vertical="center"/>
      <protection/>
    </xf>
    <xf numFmtId="4" fontId="41" fillId="0" borderId="29" xfId="21" applyNumberFormat="1" applyFont="1" applyBorder="1" applyAlignment="1" applyProtection="1">
      <alignment horizontal="right" vertical="center"/>
      <protection/>
    </xf>
    <xf numFmtId="4" fontId="41" fillId="0" borderId="30" xfId="21" applyNumberFormat="1" applyFont="1" applyBorder="1" applyAlignment="1" applyProtection="1">
      <alignment horizontal="right" vertical="center"/>
      <protection/>
    </xf>
    <xf numFmtId="0" fontId="40" fillId="0" borderId="41" xfId="21" applyFont="1" applyBorder="1" applyAlignment="1" applyProtection="1">
      <alignment horizontal="center" vertical="center"/>
      <protection/>
    </xf>
    <xf numFmtId="0" fontId="40" fillId="0" borderId="42" xfId="21" applyFont="1" applyBorder="1" applyAlignment="1" applyProtection="1">
      <alignment horizontal="center" vertical="center"/>
      <protection/>
    </xf>
    <xf numFmtId="0" fontId="42" fillId="0" borderId="42" xfId="21" applyFont="1" applyBorder="1" applyAlignment="1" applyProtection="1">
      <alignment horizontal="left" vertical="center" wrapText="1"/>
      <protection hidden="1"/>
    </xf>
    <xf numFmtId="0" fontId="42" fillId="0" borderId="43" xfId="21" applyFont="1" applyBorder="1" applyAlignment="1" applyProtection="1" quotePrefix="1">
      <alignment horizontal="left" vertical="center"/>
      <protection/>
    </xf>
    <xf numFmtId="0" fontId="42" fillId="0" borderId="43" xfId="21" applyFont="1" applyBorder="1" applyAlignment="1" applyProtection="1">
      <alignment horizontal="left" vertical="center"/>
      <protection/>
    </xf>
    <xf numFmtId="4" fontId="42" fillId="0" borderId="43" xfId="21" applyNumberFormat="1" applyFont="1" applyBorder="1" applyAlignment="1" applyProtection="1" quotePrefix="1">
      <alignment horizontal="right" vertical="center"/>
      <protection/>
    </xf>
    <xf numFmtId="4" fontId="42" fillId="0" borderId="44" xfId="21" applyNumberFormat="1" applyFont="1" applyBorder="1" applyAlignment="1" applyProtection="1" quotePrefix="1">
      <alignment horizontal="right" vertical="center"/>
      <protection/>
    </xf>
    <xf numFmtId="0" fontId="40" fillId="0" borderId="45" xfId="21" applyFont="1" applyBorder="1" applyAlignment="1" applyProtection="1">
      <alignment horizontal="center" vertical="center"/>
      <protection/>
    </xf>
    <xf numFmtId="0" fontId="41" fillId="0" borderId="43" xfId="21" applyFont="1" applyBorder="1" applyAlignment="1" applyProtection="1">
      <alignment horizontal="left" vertical="center" wrapText="1"/>
      <protection hidden="1"/>
    </xf>
    <xf numFmtId="0" fontId="40" fillId="0" borderId="46" xfId="21" applyFont="1" applyBorder="1" applyAlignment="1" applyProtection="1">
      <alignment horizontal="left" vertical="center"/>
      <protection/>
    </xf>
    <xf numFmtId="4" fontId="40" fillId="0" borderId="46" xfId="21" applyNumberFormat="1" applyFont="1" applyBorder="1" applyAlignment="1" applyProtection="1" quotePrefix="1">
      <alignment horizontal="right" vertical="center"/>
      <protection/>
    </xf>
    <xf numFmtId="0" fontId="40" fillId="0" borderId="46" xfId="21" applyFont="1" applyBorder="1" applyAlignment="1" applyProtection="1">
      <alignment horizontal="left" vertical="center" wrapText="1"/>
      <protection hidden="1"/>
    </xf>
    <xf numFmtId="0" fontId="40" fillId="0" borderId="46" xfId="21" applyFont="1" applyBorder="1" applyAlignment="1" applyProtection="1" quotePrefix="1">
      <alignment horizontal="left" vertical="center"/>
      <protection/>
    </xf>
    <xf numFmtId="0" fontId="40" fillId="0" borderId="43" xfId="21" applyFont="1" applyBorder="1" applyAlignment="1" applyProtection="1">
      <alignment horizontal="left" vertical="center" wrapText="1"/>
      <protection hidden="1"/>
    </xf>
    <xf numFmtId="0" fontId="40" fillId="0" borderId="42" xfId="21" applyFont="1" applyBorder="1" applyAlignment="1" applyProtection="1">
      <alignment horizontal="left" vertical="center" wrapText="1"/>
      <protection hidden="1"/>
    </xf>
    <xf numFmtId="0" fontId="42" fillId="0" borderId="45" xfId="21" applyFont="1" applyBorder="1" applyAlignment="1" applyProtection="1">
      <alignment horizontal="left" vertical="center" wrapText="1"/>
      <protection hidden="1"/>
    </xf>
    <xf numFmtId="0" fontId="42" fillId="0" borderId="46" xfId="21" applyFont="1" applyBorder="1" applyAlignment="1" applyProtection="1">
      <alignment horizontal="left" vertical="center"/>
      <protection/>
    </xf>
    <xf numFmtId="0" fontId="43" fillId="0" borderId="46" xfId="21" applyFont="1" applyBorder="1" applyAlignment="1" applyProtection="1">
      <alignment horizontal="left" wrapText="1"/>
      <protection hidden="1"/>
    </xf>
    <xf numFmtId="0" fontId="42" fillId="0" borderId="46" xfId="21" applyFont="1" applyBorder="1" applyProtection="1">
      <alignment/>
      <protection/>
    </xf>
    <xf numFmtId="0" fontId="43" fillId="0" borderId="46" xfId="21" applyFont="1" applyBorder="1" applyAlignment="1" applyProtection="1">
      <alignment horizontal="left"/>
      <protection/>
    </xf>
    <xf numFmtId="4" fontId="42" fillId="0" borderId="46" xfId="21" applyNumberFormat="1" applyFont="1" applyBorder="1" applyAlignment="1" applyProtection="1" quotePrefix="1">
      <alignment horizontal="right"/>
      <protection/>
    </xf>
    <xf numFmtId="0" fontId="42" fillId="0" borderId="46" xfId="21" applyFont="1" applyBorder="1" applyAlignment="1" applyProtection="1">
      <alignment horizontal="left" wrapText="1"/>
      <protection hidden="1"/>
    </xf>
    <xf numFmtId="3" fontId="42" fillId="0" borderId="46" xfId="21" applyNumberFormat="1" applyFont="1" applyBorder="1" applyAlignment="1" applyProtection="1">
      <alignment horizontal="left" vertical="center"/>
      <protection/>
    </xf>
    <xf numFmtId="0" fontId="42" fillId="0" borderId="43" xfId="21" applyFont="1" applyBorder="1" applyAlignment="1" applyProtection="1">
      <alignment horizontal="left" wrapText="1"/>
      <protection hidden="1"/>
    </xf>
    <xf numFmtId="0" fontId="41" fillId="0" borderId="42" xfId="21" applyFont="1" applyBorder="1" applyAlignment="1" applyProtection="1">
      <alignment horizontal="left" vertical="center"/>
      <protection/>
    </xf>
    <xf numFmtId="4" fontId="40" fillId="0" borderId="46" xfId="21" applyNumberFormat="1" applyFont="1" applyFill="1" applyBorder="1" applyAlignment="1" applyProtection="1">
      <alignment horizontal="right" vertical="center"/>
      <protection/>
    </xf>
    <xf numFmtId="4" fontId="42" fillId="0" borderId="43" xfId="21" applyNumberFormat="1" applyFont="1" applyFill="1" applyBorder="1" applyAlignment="1" applyProtection="1" quotePrefix="1">
      <alignment horizontal="right" vertical="center"/>
      <protection/>
    </xf>
    <xf numFmtId="4" fontId="40" fillId="0" borderId="46" xfId="21" applyNumberFormat="1" applyFont="1" applyFill="1" applyBorder="1" applyAlignment="1" applyProtection="1" quotePrefix="1">
      <alignment horizontal="right" vertical="center"/>
      <protection/>
    </xf>
    <xf numFmtId="4" fontId="42" fillId="0" borderId="46" xfId="21" applyNumberFormat="1" applyFont="1" applyFill="1" applyBorder="1" applyAlignment="1" applyProtection="1" quotePrefix="1">
      <alignment horizontal="right"/>
      <protection/>
    </xf>
    <xf numFmtId="0" fontId="41" fillId="0" borderId="43" xfId="21" applyFont="1" applyBorder="1" applyAlignment="1" applyProtection="1">
      <alignment horizontal="left" vertical="center"/>
      <protection/>
    </xf>
    <xf numFmtId="4" fontId="40" fillId="0" borderId="46" xfId="21" applyNumberFormat="1" applyFont="1" applyBorder="1" applyAlignment="1" applyProtection="1">
      <alignment horizontal="right" vertical="center"/>
      <protection/>
    </xf>
    <xf numFmtId="3" fontId="40" fillId="0" borderId="46" xfId="21" applyNumberFormat="1" applyFont="1" applyBorder="1" applyAlignment="1" applyProtection="1">
      <alignment horizontal="left" vertical="center"/>
      <protection/>
    </xf>
    <xf numFmtId="0" fontId="42" fillId="0" borderId="46" xfId="21" applyFont="1" applyBorder="1" applyAlignment="1" applyProtection="1">
      <alignment horizontal="left"/>
      <protection/>
    </xf>
    <xf numFmtId="3" fontId="42" fillId="0" borderId="46" xfId="21" applyNumberFormat="1" applyFont="1" applyBorder="1" applyAlignment="1" applyProtection="1">
      <alignment horizontal="left"/>
      <protection/>
    </xf>
    <xf numFmtId="0" fontId="42" fillId="0" borderId="46" xfId="21" applyFont="1" applyBorder="1" applyAlignment="1" applyProtection="1">
      <alignment wrapText="1"/>
      <protection hidden="1"/>
    </xf>
    <xf numFmtId="4" fontId="42" fillId="0" borderId="47" xfId="21" applyNumberFormat="1" applyFont="1" applyBorder="1" applyAlignment="1" applyProtection="1" quotePrefix="1">
      <alignment horizontal="right"/>
      <protection/>
    </xf>
    <xf numFmtId="0" fontId="42" fillId="0" borderId="46" xfId="21" applyFont="1" applyBorder="1" applyAlignment="1" applyProtection="1">
      <alignment horizontal="left" vertical="center" wrapText="1"/>
      <protection hidden="1"/>
    </xf>
    <xf numFmtId="0" fontId="40" fillId="0" borderId="48" xfId="21" applyFont="1" applyBorder="1" applyAlignment="1" applyProtection="1">
      <alignment horizontal="left" vertical="center" wrapText="1"/>
      <protection hidden="1"/>
    </xf>
    <xf numFmtId="0" fontId="40" fillId="0" borderId="48" xfId="21" applyFont="1" applyBorder="1" applyAlignment="1" applyProtection="1">
      <alignment horizontal="left" vertical="center"/>
      <protection/>
    </xf>
    <xf numFmtId="3" fontId="40" fillId="0" borderId="48" xfId="21" applyNumberFormat="1" applyFont="1" applyBorder="1" applyAlignment="1" applyProtection="1">
      <alignment horizontal="left" vertical="center"/>
      <protection/>
    </xf>
    <xf numFmtId="0" fontId="40" fillId="0" borderId="0" xfId="21" applyFont="1" applyFill="1" applyProtection="1">
      <alignment/>
      <protection/>
    </xf>
    <xf numFmtId="0" fontId="41" fillId="0" borderId="38" xfId="21" applyFont="1" applyBorder="1" applyAlignment="1" applyProtection="1">
      <alignment horizontal="center" vertical="center"/>
      <protection/>
    </xf>
    <xf numFmtId="0" fontId="42" fillId="0" borderId="43" xfId="21" applyFont="1" applyBorder="1" applyAlignment="1" applyProtection="1">
      <alignment horizontal="left" vertical="center" wrapText="1"/>
      <protection hidden="1"/>
    </xf>
    <xf numFmtId="0" fontId="42" fillId="0" borderId="43" xfId="21" applyFont="1" applyBorder="1" applyAlignment="1" applyProtection="1">
      <alignment horizontal="left" vertical="center" wrapText="1"/>
      <protection hidden="1"/>
    </xf>
    <xf numFmtId="0" fontId="40" fillId="0" borderId="43" xfId="21" applyFont="1" applyBorder="1" applyAlignment="1" applyProtection="1">
      <alignment horizontal="left" vertical="center"/>
      <protection/>
    </xf>
    <xf numFmtId="0" fontId="43" fillId="0" borderId="46" xfId="21" applyFont="1" applyBorder="1" applyAlignment="1" applyProtection="1">
      <alignment horizontal="left" vertical="center" wrapText="1"/>
      <protection/>
    </xf>
    <xf numFmtId="4" fontId="42" fillId="0" borderId="46" xfId="21" applyNumberFormat="1" applyFont="1" applyFill="1" applyBorder="1" applyAlignment="1" applyProtection="1" quotePrefix="1">
      <alignment vertical="center"/>
      <protection/>
    </xf>
    <xf numFmtId="0" fontId="42" fillId="0" borderId="46" xfId="21" applyFont="1" applyBorder="1" applyAlignment="1" applyProtection="1">
      <alignment horizontal="left" vertical="center" wrapText="1"/>
      <protection hidden="1"/>
    </xf>
    <xf numFmtId="0" fontId="43" fillId="0" borderId="46" xfId="21" applyFont="1" applyBorder="1" applyAlignment="1" applyProtection="1">
      <alignment vertical="center" wrapText="1"/>
      <protection/>
    </xf>
    <xf numFmtId="4" fontId="42" fillId="0" borderId="46" xfId="21" applyNumberFormat="1" applyFont="1" applyFill="1" applyBorder="1" applyAlignment="1" applyProtection="1">
      <alignment horizontal="left"/>
      <protection/>
    </xf>
    <xf numFmtId="4" fontId="42" fillId="0" borderId="46" xfId="21" applyNumberFormat="1" applyFont="1" applyFill="1" applyBorder="1" applyAlignment="1" applyProtection="1">
      <alignment vertical="center"/>
      <protection/>
    </xf>
    <xf numFmtId="0" fontId="42" fillId="0" borderId="48" xfId="21" applyFont="1" applyBorder="1" applyAlignment="1" applyProtection="1">
      <alignment horizontal="left" vertical="center"/>
      <protection/>
    </xf>
    <xf numFmtId="3" fontId="42" fillId="0" borderId="48" xfId="21" applyNumberFormat="1" applyFont="1" applyBorder="1" applyAlignment="1" applyProtection="1">
      <alignment horizontal="left" vertical="center"/>
      <protection/>
    </xf>
    <xf numFmtId="4" fontId="40" fillId="0" borderId="43" xfId="21" applyNumberFormat="1" applyFont="1" applyFill="1" applyBorder="1" applyAlignment="1" applyProtection="1" quotePrefix="1">
      <alignment horizontal="right" vertical="center"/>
      <protection/>
    </xf>
    <xf numFmtId="4" fontId="40" fillId="0" borderId="44" xfId="21" applyNumberFormat="1" applyFont="1" applyBorder="1" applyAlignment="1" applyProtection="1" quotePrefix="1">
      <alignment horizontal="right" vertical="center"/>
      <protection/>
    </xf>
    <xf numFmtId="0" fontId="45" fillId="0" borderId="46" xfId="21" applyFont="1" applyBorder="1" applyAlignment="1" applyProtection="1">
      <alignment horizontal="left" vertical="center" wrapText="1"/>
      <protection hidden="1"/>
    </xf>
    <xf numFmtId="0" fontId="41" fillId="0" borderId="46" xfId="21" applyFont="1" applyBorder="1" applyAlignment="1" applyProtection="1">
      <alignment horizontal="left" vertical="center" wrapText="1"/>
      <protection hidden="1"/>
    </xf>
    <xf numFmtId="0" fontId="42" fillId="0" borderId="46" xfId="21" applyFont="1" applyBorder="1" applyAlignment="1" applyProtection="1">
      <alignment horizontal="left" vertical="center"/>
      <protection/>
    </xf>
    <xf numFmtId="3" fontId="42" fillId="0" borderId="46" xfId="21" applyNumberFormat="1" applyFont="1" applyBorder="1" applyAlignment="1" applyProtection="1">
      <alignment horizontal="left" vertical="center"/>
      <protection/>
    </xf>
    <xf numFmtId="0" fontId="41" fillId="0" borderId="40" xfId="21" applyFont="1" applyBorder="1" applyAlignment="1" applyProtection="1">
      <alignment horizontal="left" vertical="center" wrapText="1"/>
      <protection/>
    </xf>
    <xf numFmtId="4" fontId="40" fillId="0" borderId="40" xfId="21" applyNumberFormat="1" applyFont="1" applyBorder="1" applyAlignment="1" applyProtection="1" quotePrefix="1">
      <alignment horizontal="left" vertical="center"/>
      <protection/>
    </xf>
    <xf numFmtId="3" fontId="40" fillId="0" borderId="43" xfId="21" applyNumberFormat="1" applyFont="1" applyBorder="1" applyAlignment="1" applyProtection="1">
      <alignment horizontal="left" vertical="center"/>
      <protection/>
    </xf>
    <xf numFmtId="4" fontId="42" fillId="0" borderId="44" xfId="21" applyNumberFormat="1" applyFont="1" applyFill="1" applyBorder="1" applyAlignment="1" applyProtection="1" quotePrefix="1">
      <alignment horizontal="right" vertical="center"/>
      <protection/>
    </xf>
    <xf numFmtId="0" fontId="44" fillId="0" borderId="46" xfId="21" applyFont="1" applyBorder="1" applyAlignment="1" applyProtection="1">
      <alignment horizontal="left" vertical="center" wrapText="1"/>
      <protection/>
    </xf>
    <xf numFmtId="4" fontId="40" fillId="0" borderId="46" xfId="21" applyNumberFormat="1" applyFont="1" applyBorder="1" applyAlignment="1" applyProtection="1" quotePrefix="1">
      <alignment horizontal="left" vertical="center"/>
      <protection/>
    </xf>
    <xf numFmtId="4" fontId="41" fillId="0" borderId="46" xfId="21" applyNumberFormat="1" applyFont="1" applyFill="1" applyBorder="1" applyAlignment="1" applyProtection="1">
      <alignment horizontal="right" vertical="center"/>
      <protection/>
    </xf>
    <xf numFmtId="4" fontId="40" fillId="0" borderId="46" xfId="21" applyNumberFormat="1" applyFont="1" applyBorder="1" applyAlignment="1" applyProtection="1">
      <alignment horizontal="left" vertical="center"/>
      <protection/>
    </xf>
    <xf numFmtId="4" fontId="41" fillId="0" borderId="47" xfId="21" applyNumberFormat="1" applyFont="1" applyFill="1" applyBorder="1" applyAlignment="1" applyProtection="1">
      <alignment horizontal="right" vertical="center"/>
      <protection/>
    </xf>
    <xf numFmtId="0" fontId="42" fillId="0" borderId="43" xfId="21" applyFont="1" applyBorder="1" applyAlignment="1" applyProtection="1">
      <alignment wrapText="1"/>
      <protection/>
    </xf>
    <xf numFmtId="0" fontId="42" fillId="0" borderId="43" xfId="21" applyFont="1" applyBorder="1" applyAlignment="1" applyProtection="1">
      <alignment vertical="center"/>
      <protection/>
    </xf>
    <xf numFmtId="0" fontId="42" fillId="0" borderId="46" xfId="21" applyFont="1" applyBorder="1" applyAlignment="1" applyProtection="1">
      <alignment wrapText="1"/>
      <protection/>
    </xf>
    <xf numFmtId="0" fontId="43" fillId="0" borderId="42" xfId="21" applyFont="1" applyBorder="1" applyAlignment="1" applyProtection="1">
      <alignment wrapText="1"/>
      <protection/>
    </xf>
    <xf numFmtId="4" fontId="42" fillId="0" borderId="46" xfId="21" applyNumberFormat="1" applyFont="1" applyBorder="1" applyProtection="1">
      <alignment/>
      <protection/>
    </xf>
    <xf numFmtId="4" fontId="42" fillId="0" borderId="46" xfId="21" applyNumberFormat="1" applyFont="1" applyFill="1" applyBorder="1" applyAlignment="1" applyProtection="1" quotePrefix="1">
      <alignment horizontal="right" vertical="center"/>
      <protection/>
    </xf>
    <xf numFmtId="2" fontId="42" fillId="0" borderId="46" xfId="21" applyNumberFormat="1" applyFont="1" applyBorder="1" applyAlignment="1" applyProtection="1" quotePrefix="1">
      <alignment horizontal="right"/>
      <protection/>
    </xf>
    <xf numFmtId="4" fontId="42" fillId="0" borderId="47" xfId="21" applyNumberFormat="1" applyFont="1" applyFill="1" applyBorder="1" applyAlignment="1" applyProtection="1" quotePrefix="1">
      <alignment horizontal="right" vertical="center"/>
      <protection/>
    </xf>
    <xf numFmtId="4" fontId="40" fillId="0" borderId="44" xfId="21" applyNumberFormat="1" applyFont="1" applyFill="1" applyBorder="1" applyAlignment="1" applyProtection="1" quotePrefix="1">
      <alignment horizontal="right" vertical="center"/>
      <protection/>
    </xf>
    <xf numFmtId="0" fontId="40" fillId="0" borderId="46" xfId="21" applyFont="1" applyBorder="1" applyProtection="1">
      <alignment/>
      <protection/>
    </xf>
    <xf numFmtId="0" fontId="43" fillId="0" borderId="46" xfId="21" applyFont="1" applyBorder="1" applyAlignment="1" applyProtection="1">
      <alignment horizontal="left" vertical="center" wrapText="1"/>
      <protection hidden="1"/>
    </xf>
    <xf numFmtId="4" fontId="42" fillId="0" borderId="46" xfId="21" applyNumberFormat="1" applyFont="1" applyFill="1" applyBorder="1" applyAlignment="1" applyProtection="1">
      <alignment horizontal="right" vertical="center"/>
      <protection/>
    </xf>
    <xf numFmtId="0" fontId="42" fillId="0" borderId="48" xfId="21" applyFont="1" applyBorder="1" applyAlignment="1" applyProtection="1">
      <alignment horizontal="left" vertical="center" wrapText="1"/>
      <protection hidden="1"/>
    </xf>
    <xf numFmtId="4" fontId="42" fillId="0" borderId="47" xfId="21" applyNumberFormat="1" applyFont="1" applyFill="1" applyBorder="1" applyAlignment="1" applyProtection="1" quotePrefix="1">
      <alignment horizontal="right"/>
      <protection/>
    </xf>
    <xf numFmtId="0" fontId="41" fillId="0" borderId="29" xfId="21" applyFont="1" applyBorder="1" applyProtection="1">
      <alignment/>
      <protection/>
    </xf>
    <xf numFmtId="14" fontId="40" fillId="2" borderId="0" xfId="21" applyNumberFormat="1" applyFont="1" applyFill="1" applyAlignment="1" applyProtection="1">
      <alignment horizontal="left"/>
      <protection locked="0"/>
    </xf>
    <xf numFmtId="0" fontId="40" fillId="2" borderId="0" xfId="21" applyFont="1" applyFill="1" applyProtection="1">
      <alignment/>
      <protection locked="0"/>
    </xf>
    <xf numFmtId="0" fontId="40" fillId="2" borderId="0" xfId="21" applyFont="1" applyFill="1" applyAlignment="1" applyProtection="1">
      <alignment wrapText="1"/>
      <protection locked="0"/>
    </xf>
    <xf numFmtId="0" fontId="40" fillId="0" borderId="0" xfId="21" applyFont="1" applyProtection="1">
      <alignment/>
      <protection locked="0"/>
    </xf>
    <xf numFmtId="4" fontId="42" fillId="2" borderId="43" xfId="21" applyNumberFormat="1" applyFont="1" applyFill="1" applyBorder="1" applyAlignment="1" applyProtection="1" quotePrefix="1">
      <alignment horizontal="right" vertical="center"/>
      <protection locked="0"/>
    </xf>
    <xf numFmtId="4" fontId="40" fillId="2" borderId="46" xfId="21" applyNumberFormat="1" applyFont="1" applyFill="1" applyBorder="1" applyAlignment="1" applyProtection="1" quotePrefix="1">
      <alignment horizontal="right" vertical="center"/>
      <protection locked="0"/>
    </xf>
    <xf numFmtId="4" fontId="42" fillId="2" borderId="46" xfId="21" applyNumberFormat="1" applyFont="1" applyFill="1" applyBorder="1" applyAlignment="1" applyProtection="1" quotePrefix="1">
      <alignment horizontal="right" vertical="center"/>
      <protection locked="0"/>
    </xf>
    <xf numFmtId="2" fontId="42" fillId="2" borderId="46" xfId="21" applyNumberFormat="1" applyFont="1" applyFill="1" applyBorder="1" applyAlignment="1" applyProtection="1" quotePrefix="1">
      <alignment horizontal="right" vertical="center"/>
      <protection locked="0"/>
    </xf>
    <xf numFmtId="4" fontId="42" fillId="2" borderId="46" xfId="21" applyNumberFormat="1" applyFont="1" applyFill="1" applyBorder="1" applyAlignment="1" applyProtection="1" quotePrefix="1">
      <alignment horizontal="right"/>
      <protection locked="0"/>
    </xf>
    <xf numFmtId="4" fontId="42" fillId="2" borderId="46" xfId="21" applyNumberFormat="1" applyFont="1" applyFill="1" applyBorder="1" applyProtection="1">
      <alignment/>
      <protection locked="0"/>
    </xf>
    <xf numFmtId="4" fontId="42" fillId="2" borderId="46" xfId="21" applyNumberFormat="1" applyFont="1" applyFill="1" applyBorder="1" applyAlignment="1" applyProtection="1">
      <alignment horizontal="right"/>
      <protection locked="0"/>
    </xf>
    <xf numFmtId="4" fontId="42" fillId="2" borderId="46" xfId="21" applyNumberFormat="1" applyFont="1" applyFill="1" applyBorder="1" applyAlignment="1" applyProtection="1">
      <alignment horizontal="right" vertical="center"/>
      <protection locked="0"/>
    </xf>
    <xf numFmtId="4" fontId="40" fillId="2" borderId="48" xfId="21" applyNumberFormat="1" applyFont="1" applyFill="1" applyBorder="1" applyAlignment="1" applyProtection="1" quotePrefix="1">
      <alignment horizontal="right" vertical="center"/>
      <protection locked="0"/>
    </xf>
    <xf numFmtId="4" fontId="40" fillId="2" borderId="46" xfId="21" applyNumberFormat="1" applyFont="1" applyFill="1" applyBorder="1" applyAlignment="1" applyProtection="1">
      <alignment horizontal="right" vertical="center"/>
      <protection locked="0"/>
    </xf>
    <xf numFmtId="4" fontId="42" fillId="2" borderId="43" xfId="21" applyNumberFormat="1" applyFont="1" applyFill="1" applyBorder="1" applyAlignment="1" applyProtection="1">
      <alignment vertical="center"/>
      <protection locked="0"/>
    </xf>
    <xf numFmtId="4" fontId="40" fillId="2" borderId="46" xfId="21" applyNumberFormat="1" applyFont="1" applyFill="1" applyBorder="1" applyAlignment="1" applyProtection="1">
      <alignment vertical="center"/>
      <protection locked="0"/>
    </xf>
    <xf numFmtId="4" fontId="40" fillId="2" borderId="43" xfId="21" applyNumberFormat="1" applyFont="1" applyFill="1" applyBorder="1" applyAlignment="1" applyProtection="1">
      <alignment vertical="center"/>
      <protection locked="0"/>
    </xf>
    <xf numFmtId="4" fontId="42" fillId="2" borderId="46" xfId="21" applyNumberFormat="1" applyFont="1" applyFill="1" applyBorder="1" applyAlignment="1" applyProtection="1">
      <alignment vertical="center"/>
      <protection locked="0"/>
    </xf>
    <xf numFmtId="4" fontId="42" fillId="2" borderId="46" xfId="21" applyNumberFormat="1" applyFont="1" applyFill="1" applyBorder="1" applyAlignment="1" applyProtection="1" quotePrefix="1">
      <alignment vertical="center"/>
      <protection locked="0"/>
    </xf>
    <xf numFmtId="4" fontId="42" fillId="2" borderId="48" xfId="21" applyNumberFormat="1" applyFont="1" applyFill="1" applyBorder="1" applyAlignment="1" applyProtection="1">
      <alignment vertical="center"/>
      <protection locked="0"/>
    </xf>
    <xf numFmtId="4" fontId="42" fillId="2" borderId="48" xfId="21" applyNumberFormat="1" applyFont="1" applyFill="1" applyBorder="1" applyAlignment="1" applyProtection="1" quotePrefix="1">
      <alignment vertical="center"/>
      <protection locked="0"/>
    </xf>
    <xf numFmtId="4" fontId="40" fillId="2" borderId="43" xfId="21" applyNumberFormat="1" applyFont="1" applyFill="1" applyBorder="1" applyAlignment="1" applyProtection="1">
      <alignment horizontal="right" vertical="center"/>
      <protection locked="0"/>
    </xf>
    <xf numFmtId="4" fontId="42" fillId="2" borderId="46" xfId="21" applyNumberFormat="1" applyFont="1" applyFill="1" applyBorder="1" applyAlignment="1" applyProtection="1" quotePrefix="1">
      <alignment horizontal="right" vertical="center"/>
      <protection locked="0"/>
    </xf>
    <xf numFmtId="4" fontId="42" fillId="2" borderId="43" xfId="21" applyNumberFormat="1" applyFont="1" applyFill="1" applyBorder="1" applyAlignment="1" applyProtection="1" quotePrefix="1">
      <alignment horizontal="right" vertical="center"/>
      <protection locked="0"/>
    </xf>
    <xf numFmtId="4" fontId="42" fillId="2" borderId="43" xfId="21" applyNumberFormat="1" applyFont="1" applyFill="1" applyBorder="1" applyAlignment="1" applyProtection="1">
      <alignment horizontal="right" vertical="center"/>
      <protection locked="0"/>
    </xf>
    <xf numFmtId="4" fontId="42" fillId="2" borderId="48" xfId="21" applyNumberFormat="1" applyFont="1" applyFill="1" applyBorder="1" applyAlignment="1" applyProtection="1">
      <alignment horizontal="right" vertical="center"/>
      <protection locked="0"/>
    </xf>
    <xf numFmtId="4" fontId="27" fillId="0" borderId="0" xfId="0" applyNumberFormat="1" applyFont="1" applyAlignment="1" applyProtection="1">
      <alignment vertical="center"/>
      <protection/>
    </xf>
    <xf numFmtId="0" fontId="27" fillId="0" borderId="0" xfId="0" applyFont="1" applyAlignment="1" applyProtection="1">
      <alignment vertical="center"/>
      <protection/>
    </xf>
    <xf numFmtId="0" fontId="22" fillId="4" borderId="8" xfId="0" applyFont="1" applyFill="1" applyBorder="1" applyAlignment="1" applyProtection="1">
      <alignment horizontal="center" vertical="center"/>
      <protection/>
    </xf>
    <xf numFmtId="0" fontId="22" fillId="4" borderId="8" xfId="0" applyFont="1" applyFill="1" applyBorder="1" applyAlignment="1" applyProtection="1">
      <alignment horizontal="left" vertical="center"/>
      <protection/>
    </xf>
    <xf numFmtId="0" fontId="22" fillId="4" borderId="22" xfId="0" applyFont="1" applyFill="1" applyBorder="1" applyAlignment="1" applyProtection="1">
      <alignment horizontal="left" vertical="center"/>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4" fontId="24" fillId="0" borderId="0" xfId="0" applyNumberFormat="1" applyFont="1" applyAlignment="1" applyProtection="1">
      <alignment vertical="center"/>
      <protection/>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 fontId="18"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15" fillId="6" borderId="0" xfId="0" applyFont="1" applyFill="1" applyAlignment="1" applyProtection="1">
      <alignment horizontal="center" vertical="center"/>
      <protection/>
    </xf>
    <xf numFmtId="0" fontId="3" fillId="2" borderId="0" xfId="0" applyFont="1" applyFill="1" applyAlignment="1" applyProtection="1">
      <alignment horizontal="left" vertical="center" wrapText="1"/>
      <protection locked="0"/>
    </xf>
    <xf numFmtId="4" fontId="17" fillId="0" borderId="6" xfId="0" applyNumberFormat="1" applyFont="1" applyBorder="1" applyAlignment="1" applyProtection="1">
      <alignment vertical="center"/>
      <protection/>
    </xf>
    <xf numFmtId="0" fontId="0" fillId="0" borderId="6" xfId="0" applyFont="1" applyBorder="1" applyAlignment="1" applyProtection="1">
      <alignment vertical="center"/>
      <protection/>
    </xf>
    <xf numFmtId="0" fontId="2" fillId="0" borderId="0" xfId="0" applyFont="1" applyAlignment="1" applyProtection="1">
      <alignment horizontal="right" vertical="center"/>
      <protection/>
    </xf>
    <xf numFmtId="0" fontId="5" fillId="3" borderId="8" xfId="0" applyFont="1" applyFill="1" applyBorder="1" applyAlignment="1" applyProtection="1">
      <alignment horizontal="left" vertical="center"/>
      <protection/>
    </xf>
    <xf numFmtId="0" fontId="0" fillId="3" borderId="8" xfId="0" applyFont="1" applyFill="1" applyBorder="1" applyAlignment="1" applyProtection="1">
      <alignment vertical="center"/>
      <protection/>
    </xf>
    <xf numFmtId="4" fontId="5" fillId="3" borderId="8" xfId="0" applyNumberFormat="1" applyFont="1" applyFill="1" applyBorder="1" applyAlignment="1" applyProtection="1">
      <alignment vertical="center"/>
      <protection/>
    </xf>
    <xf numFmtId="0" fontId="0" fillId="3" borderId="22" xfId="0" applyFont="1" applyFill="1" applyBorder="1" applyAlignment="1" applyProtection="1">
      <alignment vertical="center"/>
      <protection/>
    </xf>
    <xf numFmtId="0" fontId="26" fillId="0" borderId="0" xfId="0" applyFont="1" applyAlignment="1" applyProtection="1">
      <alignment horizontal="left" vertical="center" wrapText="1"/>
      <protection/>
    </xf>
    <xf numFmtId="0" fontId="22" fillId="4" borderId="7" xfId="0" applyFont="1" applyFill="1" applyBorder="1" applyAlignment="1" applyProtection="1">
      <alignment horizontal="center" vertical="center"/>
      <protection/>
    </xf>
    <xf numFmtId="0" fontId="30" fillId="0" borderId="0" xfId="0" applyFont="1" applyAlignment="1" applyProtection="1">
      <alignment horizontal="left" vertical="center" wrapText="1"/>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0" fillId="0" borderId="17" xfId="0" applyFont="1" applyBorder="1" applyAlignment="1" applyProtection="1">
      <alignment horizontal="center" vertical="center"/>
      <protection/>
    </xf>
    <xf numFmtId="0" fontId="20" fillId="0" borderId="11" xfId="0" applyFont="1" applyBorder="1" applyAlignment="1" applyProtection="1">
      <alignment horizontal="left" vertical="center"/>
      <protection/>
    </xf>
    <xf numFmtId="0" fontId="21" fillId="0" borderId="18"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3" fillId="2" borderId="0" xfId="0" applyFont="1" applyFill="1" applyAlignment="1" applyProtection="1">
      <alignment vertical="center" wrapText="1"/>
      <protection locked="0"/>
    </xf>
    <xf numFmtId="0" fontId="3" fillId="2" borderId="0" xfId="0" applyFont="1" applyFill="1" applyAlignment="1" applyProtection="1">
      <alignment vertical="center"/>
      <protection locked="0"/>
    </xf>
    <xf numFmtId="4" fontId="27" fillId="0" borderId="0" xfId="0" applyNumberFormat="1" applyFont="1" applyAlignment="1" applyProtection="1">
      <alignment horizontal="right" vertical="center"/>
      <protection/>
    </xf>
    <xf numFmtId="0" fontId="22" fillId="4" borderId="8" xfId="0" applyFont="1" applyFill="1" applyBorder="1" applyAlignment="1" applyProtection="1">
      <alignment horizontal="right" vertical="center"/>
      <protection/>
    </xf>
    <xf numFmtId="4" fontId="24" fillId="0" borderId="0" xfId="0" applyNumberFormat="1" applyFont="1" applyAlignment="1" applyProtection="1">
      <alignment horizontal="righ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51" fillId="0" borderId="23" xfId="21" applyFont="1" applyBorder="1" applyAlignment="1" applyProtection="1">
      <alignment horizontal="center"/>
      <protection/>
    </xf>
    <xf numFmtId="0" fontId="40" fillId="0" borderId="24" xfId="21" applyFont="1" applyBorder="1" applyAlignment="1" applyProtection="1">
      <alignment horizontal="center"/>
      <protection/>
    </xf>
    <xf numFmtId="0" fontId="40" fillId="0" borderId="25" xfId="21" applyFont="1" applyBorder="1" applyAlignment="1" applyProtection="1">
      <alignment horizontal="center"/>
      <protection/>
    </xf>
    <xf numFmtId="0" fontId="48" fillId="0" borderId="28" xfId="21" applyFont="1" applyBorder="1" applyAlignment="1" applyProtection="1">
      <alignment horizontal="left" vertical="center"/>
      <protection/>
    </xf>
    <xf numFmtId="0" fontId="48" fillId="0" borderId="29" xfId="21" applyFont="1" applyBorder="1" applyAlignment="1" applyProtection="1">
      <alignment horizontal="left" vertical="center"/>
      <protection/>
    </xf>
    <xf numFmtId="0" fontId="48" fillId="0" borderId="30" xfId="21" applyFont="1" applyBorder="1" applyAlignment="1" applyProtection="1">
      <alignment horizontal="left" vertical="center"/>
      <protection/>
    </xf>
    <xf numFmtId="0" fontId="41" fillId="0" borderId="49" xfId="21" applyFont="1" applyBorder="1" applyAlignment="1" applyProtection="1">
      <alignment horizontal="left" vertical="center"/>
      <protection/>
    </xf>
    <xf numFmtId="0" fontId="40" fillId="0" borderId="24" xfId="21" applyFont="1" applyBorder="1" applyAlignment="1" applyProtection="1">
      <alignment horizontal="left" vertical="center"/>
      <protection/>
    </xf>
    <xf numFmtId="0" fontId="40" fillId="0" borderId="25" xfId="21" applyFont="1" applyBorder="1" applyAlignment="1" applyProtection="1">
      <alignment horizontal="left" vertical="center"/>
      <protection/>
    </xf>
  </cellXfs>
  <cellStyles count="8">
    <cellStyle name="Normal" xfId="0"/>
    <cellStyle name="Percent" xfId="15"/>
    <cellStyle name="Currency" xfId="16"/>
    <cellStyle name="Currency [0]" xfId="17"/>
    <cellStyle name="Comma" xfId="18"/>
    <cellStyle name="Comma [0]" xfId="19"/>
    <cellStyle name="Hypertextový odkaz" xfId="20"/>
    <cellStyle name="Normální 2" xfId="21"/>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Firemn&#237;%20archiv%20a.s\Zak&#225;zky%20rok%202001\22%20Zelen&#253;%20ostrov%20SP\Kniha%20spec.+%20v&#253;kaz%20v&#253;m&#283;r%20TENDR%203.%20stavba\SO%2011.1%20A%20Architektonicko-stavebn&#237;%20autorizovan&#253;%20Helik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DOWS\TEMP\&#269;.%2041%20Zelen&#253;%20ostrov%20roz.%20rozpo&#269;tu%20na%20DC%20(bez%20list.%20v&#253;stupu)\Rozpo&#269;et%20stavby%20dle%20DC\sa_SO51_4_vv_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rchiv-zak&#225;zky\2005\OS+OSZ%20N&#225;chod\Prov&#225;d&#283;c&#237;%20projekt%202005\Cenovky%20od%20dodavatel&#367;\Reha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 11.1A Výkaz výměr"/>
      <sheetName val="SO 11.1B Výkaz výměr"/>
      <sheetName val="SO 11.1ST Výkaz výměr"/>
      <sheetName val="SO 11.1B Kniha specifikací"/>
      <sheetName val="SO 11.1ST Kniha specifikací"/>
      <sheetName val="SO 11_1A Výkaz výměr"/>
      <sheetName val="SO11_1AVýkazvýměr"/>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O 51.4 Výkaz výměr"/>
      <sheetName val="SO 51_4 Výkaz výměr"/>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ýpočet netto cen"/>
      <sheetName val="Nabídka"/>
      <sheetName val="Nabídka (2)"/>
    </sheetNames>
    <sheetDataSet>
      <sheetData sheetId="0">
        <row r="8">
          <cell r="B8">
            <v>0</v>
          </cell>
        </row>
        <row r="10">
          <cell r="B10">
            <v>0</v>
          </cell>
        </row>
        <row r="11">
          <cell r="B11">
            <v>0</v>
          </cell>
        </row>
        <row r="12">
          <cell r="B12">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10"/>
  <sheetViews>
    <sheetView showGridLines="0" tabSelected="1" workbookViewId="0" topLeftCell="A1">
      <selection activeCell="AS17" sqref="AS17"/>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customWidth="1"/>
    <col min="48" max="49" width="21.7109375" style="0" customWidth="1"/>
    <col min="50" max="51" width="25.00390625" style="0" customWidth="1"/>
    <col min="52" max="52" width="21.7109375" style="0" customWidth="1"/>
    <col min="53" max="53" width="19.140625" style="0" customWidth="1"/>
    <col min="54" max="54" width="25.00390625" style="0" customWidth="1"/>
    <col min="55" max="55" width="21.7109375" style="0" customWidth="1"/>
    <col min="56" max="56" width="19.140625" style="0" customWidth="1"/>
    <col min="57" max="57" width="66.421875" style="0" customWidth="1"/>
    <col min="71" max="91" width="9.28125" style="0" hidden="1" customWidth="1"/>
  </cols>
  <sheetData>
    <row r="1" spans="1:74" s="1" customFormat="1" ht="12">
      <c r="A1" s="10" t="s">
        <v>0</v>
      </c>
      <c r="AZ1" s="10" t="s">
        <v>1</v>
      </c>
      <c r="BA1" s="10" t="s">
        <v>2</v>
      </c>
      <c r="BB1" s="10" t="s">
        <v>1</v>
      </c>
      <c r="BT1" s="10" t="s">
        <v>3</v>
      </c>
      <c r="BU1" s="10" t="s">
        <v>3</v>
      </c>
      <c r="BV1" s="10" t="s">
        <v>4</v>
      </c>
    </row>
    <row r="2" spans="44:72" s="1" customFormat="1" ht="36.95" customHeight="1">
      <c r="AR2" s="413" t="s">
        <v>5</v>
      </c>
      <c r="AS2" s="408"/>
      <c r="AT2" s="408"/>
      <c r="AU2" s="408"/>
      <c r="AV2" s="408"/>
      <c r="AW2" s="408"/>
      <c r="AX2" s="408"/>
      <c r="AY2" s="408"/>
      <c r="AZ2" s="408"/>
      <c r="BA2" s="408"/>
      <c r="BB2" s="408"/>
      <c r="BC2" s="408"/>
      <c r="BD2" s="408"/>
      <c r="BE2" s="408"/>
      <c r="BS2" s="12" t="s">
        <v>6</v>
      </c>
      <c r="BT2" s="12" t="s">
        <v>7</v>
      </c>
    </row>
    <row r="3" spans="2:72" s="1" customFormat="1" ht="6.95" customHeight="1">
      <c r="B3" s="13"/>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5"/>
      <c r="BS3" s="12" t="s">
        <v>6</v>
      </c>
      <c r="BT3" s="12" t="s">
        <v>8</v>
      </c>
    </row>
    <row r="4" spans="2:71" s="1" customFormat="1" ht="24.95" customHeight="1">
      <c r="B4" s="15"/>
      <c r="D4" s="16" t="s">
        <v>9</v>
      </c>
      <c r="AR4" s="15"/>
      <c r="AS4" s="17" t="s">
        <v>10</v>
      </c>
      <c r="BS4" s="12" t="s">
        <v>11</v>
      </c>
    </row>
    <row r="5" spans="2:71" s="1" customFormat="1" ht="12" customHeight="1">
      <c r="B5" s="15"/>
      <c r="D5" s="18" t="s">
        <v>12</v>
      </c>
      <c r="K5" s="407" t="s">
        <v>13</v>
      </c>
      <c r="L5" s="408"/>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c r="AL5" s="408"/>
      <c r="AM5" s="408"/>
      <c r="AN5" s="408"/>
      <c r="AO5" s="408"/>
      <c r="AR5" s="15"/>
      <c r="BS5" s="12" t="s">
        <v>6</v>
      </c>
    </row>
    <row r="6" spans="2:71" s="1" customFormat="1" ht="36.95" customHeight="1">
      <c r="B6" s="15"/>
      <c r="D6" s="19" t="s">
        <v>14</v>
      </c>
      <c r="K6" s="409" t="s">
        <v>2871</v>
      </c>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R6" s="15"/>
      <c r="BS6" s="12" t="s">
        <v>6</v>
      </c>
    </row>
    <row r="7" spans="2:71" s="1" customFormat="1" ht="12" customHeight="1">
      <c r="B7" s="15"/>
      <c r="D7" s="20" t="s">
        <v>15</v>
      </c>
      <c r="K7" s="21" t="s">
        <v>1</v>
      </c>
      <c r="AK7" s="20" t="s">
        <v>16</v>
      </c>
      <c r="AN7" s="21" t="s">
        <v>1</v>
      </c>
      <c r="AR7" s="15"/>
      <c r="BS7" s="12" t="s">
        <v>6</v>
      </c>
    </row>
    <row r="8" spans="2:71" s="1" customFormat="1" ht="12" customHeight="1">
      <c r="B8" s="15"/>
      <c r="D8" s="20" t="s">
        <v>17</v>
      </c>
      <c r="K8" s="21" t="s">
        <v>2872</v>
      </c>
      <c r="AK8" s="20" t="s">
        <v>18</v>
      </c>
      <c r="AN8" s="5">
        <v>43760</v>
      </c>
      <c r="AR8" s="15"/>
      <c r="BS8" s="12" t="s">
        <v>6</v>
      </c>
    </row>
    <row r="9" spans="2:71" s="1" customFormat="1" ht="14.45" customHeight="1">
      <c r="B9" s="15"/>
      <c r="AR9" s="15"/>
      <c r="BS9" s="12" t="s">
        <v>6</v>
      </c>
    </row>
    <row r="10" spans="2:71" s="1" customFormat="1" ht="12" customHeight="1">
      <c r="B10" s="15"/>
      <c r="D10" s="20" t="s">
        <v>19</v>
      </c>
      <c r="AK10" s="20" t="s">
        <v>20</v>
      </c>
      <c r="AN10" s="21" t="s">
        <v>2874</v>
      </c>
      <c r="AR10" s="15"/>
      <c r="BS10" s="12" t="s">
        <v>6</v>
      </c>
    </row>
    <row r="11" spans="2:71" s="1" customFormat="1" ht="18.4" customHeight="1">
      <c r="B11" s="15"/>
      <c r="E11" s="21" t="s">
        <v>2873</v>
      </c>
      <c r="AK11" s="20" t="s">
        <v>21</v>
      </c>
      <c r="AN11" s="21" t="s">
        <v>2875</v>
      </c>
      <c r="AR11" s="15"/>
      <c r="BS11" s="12" t="s">
        <v>6</v>
      </c>
    </row>
    <row r="12" spans="2:71" s="1" customFormat="1" ht="6.95" customHeight="1">
      <c r="B12" s="15"/>
      <c r="AR12" s="15"/>
      <c r="BS12" s="12" t="s">
        <v>6</v>
      </c>
    </row>
    <row r="13" spans="2:71" s="1" customFormat="1" ht="12" customHeight="1">
      <c r="B13" s="15"/>
      <c r="D13" s="20" t="s">
        <v>22</v>
      </c>
      <c r="AK13" s="20" t="s">
        <v>20</v>
      </c>
      <c r="AN13" s="6"/>
      <c r="AR13" s="15"/>
      <c r="BS13" s="12" t="s">
        <v>6</v>
      </c>
    </row>
    <row r="14" spans="2:71" s="1" customFormat="1" ht="12.75">
      <c r="B14" s="15"/>
      <c r="E14" s="6"/>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K14" s="20" t="s">
        <v>21</v>
      </c>
      <c r="AN14" s="6"/>
      <c r="AR14" s="15"/>
      <c r="BS14" s="12" t="s">
        <v>6</v>
      </c>
    </row>
    <row r="15" spans="2:71" s="1" customFormat="1" ht="6.95" customHeight="1">
      <c r="B15" s="15"/>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R15" s="15"/>
      <c r="BS15" s="12" t="s">
        <v>3</v>
      </c>
    </row>
    <row r="16" spans="2:71" s="1" customFormat="1" ht="12" customHeight="1">
      <c r="B16" s="15"/>
      <c r="D16" s="20" t="s">
        <v>23</v>
      </c>
      <c r="AK16" s="20" t="s">
        <v>20</v>
      </c>
      <c r="AN16" s="21" t="s">
        <v>1</v>
      </c>
      <c r="AR16" s="15"/>
      <c r="BS16" s="12" t="s">
        <v>3</v>
      </c>
    </row>
    <row r="17" spans="2:71" s="1" customFormat="1" ht="18.4" customHeight="1">
      <c r="B17" s="15"/>
      <c r="E17" s="21" t="s">
        <v>24</v>
      </c>
      <c r="AK17" s="20" t="s">
        <v>21</v>
      </c>
      <c r="AN17" s="21" t="s">
        <v>1</v>
      </c>
      <c r="AR17" s="15"/>
      <c r="BS17" s="12" t="s">
        <v>25</v>
      </c>
    </row>
    <row r="18" spans="2:71" s="1" customFormat="1" ht="6.95" customHeight="1">
      <c r="B18" s="15"/>
      <c r="AR18" s="15"/>
      <c r="BS18" s="12" t="s">
        <v>6</v>
      </c>
    </row>
    <row r="19" spans="2:71" s="1" customFormat="1" ht="12" customHeight="1">
      <c r="B19" s="15"/>
      <c r="D19" s="20" t="s">
        <v>26</v>
      </c>
      <c r="AK19" s="20" t="s">
        <v>20</v>
      </c>
      <c r="AN19" s="21" t="s">
        <v>1</v>
      </c>
      <c r="AR19" s="15"/>
      <c r="BS19" s="12" t="s">
        <v>6</v>
      </c>
    </row>
    <row r="20" spans="2:71" s="1" customFormat="1" ht="18.4" customHeight="1">
      <c r="B20" s="15"/>
      <c r="E20" s="6"/>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K20" s="20" t="s">
        <v>21</v>
      </c>
      <c r="AN20" s="21" t="s">
        <v>1</v>
      </c>
      <c r="AR20" s="15"/>
      <c r="BS20" s="12" t="s">
        <v>25</v>
      </c>
    </row>
    <row r="21" spans="2:44" s="1" customFormat="1" ht="6.95" customHeight="1">
      <c r="B21" s="15"/>
      <c r="AR21" s="15"/>
    </row>
    <row r="22" spans="2:44" s="1" customFormat="1" ht="12" customHeight="1">
      <c r="B22" s="15"/>
      <c r="D22" s="20" t="s">
        <v>27</v>
      </c>
      <c r="AR22" s="15"/>
    </row>
    <row r="23" spans="2:44" s="1" customFormat="1" ht="16.5" customHeight="1">
      <c r="B23" s="15"/>
      <c r="E23" s="414"/>
      <c r="F23" s="414"/>
      <c r="G23" s="414"/>
      <c r="H23" s="414"/>
      <c r="I23" s="414"/>
      <c r="J23" s="414"/>
      <c r="K23" s="414"/>
      <c r="L23" s="414"/>
      <c r="M23" s="414"/>
      <c r="N23" s="414"/>
      <c r="O23" s="414"/>
      <c r="P23" s="414"/>
      <c r="Q23" s="414"/>
      <c r="R23" s="414"/>
      <c r="S23" s="414"/>
      <c r="T23" s="414"/>
      <c r="U23" s="414"/>
      <c r="V23" s="414"/>
      <c r="W23" s="414"/>
      <c r="X23" s="414"/>
      <c r="Y23" s="414"/>
      <c r="Z23" s="414"/>
      <c r="AA23" s="414"/>
      <c r="AB23" s="414"/>
      <c r="AC23" s="414"/>
      <c r="AD23" s="414"/>
      <c r="AE23" s="414"/>
      <c r="AF23" s="414"/>
      <c r="AG23" s="414"/>
      <c r="AH23" s="414"/>
      <c r="AI23" s="414"/>
      <c r="AJ23" s="414"/>
      <c r="AK23" s="414"/>
      <c r="AL23" s="414"/>
      <c r="AM23" s="414"/>
      <c r="AN23" s="414"/>
      <c r="AR23" s="15"/>
    </row>
    <row r="24" spans="2:44" s="1" customFormat="1" ht="6.95" customHeight="1">
      <c r="B24" s="15"/>
      <c r="AR24" s="15"/>
    </row>
    <row r="25" spans="2:44" s="1" customFormat="1" ht="6.95" customHeight="1">
      <c r="B25" s="15"/>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R25" s="15"/>
    </row>
    <row r="26" spans="2:44" s="25" customFormat="1" ht="25.9" customHeight="1">
      <c r="B26" s="24"/>
      <c r="D26" s="26" t="s">
        <v>28</v>
      </c>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415">
        <f>ROUND(AG94,2)</f>
        <v>0</v>
      </c>
      <c r="AL26" s="416"/>
      <c r="AM26" s="416"/>
      <c r="AN26" s="416"/>
      <c r="AO26" s="416"/>
      <c r="AR26" s="24"/>
    </row>
    <row r="27" spans="2:44" s="25" customFormat="1" ht="6.95" customHeight="1">
      <c r="B27" s="24"/>
      <c r="AR27" s="24"/>
    </row>
    <row r="28" spans="2:44" s="25" customFormat="1" ht="12.75">
      <c r="B28" s="24"/>
      <c r="L28" s="417" t="s">
        <v>29</v>
      </c>
      <c r="M28" s="417"/>
      <c r="N28" s="417"/>
      <c r="O28" s="417"/>
      <c r="P28" s="417"/>
      <c r="W28" s="417" t="s">
        <v>30</v>
      </c>
      <c r="X28" s="417"/>
      <c r="Y28" s="417"/>
      <c r="Z28" s="417"/>
      <c r="AA28" s="417"/>
      <c r="AB28" s="417"/>
      <c r="AC28" s="417"/>
      <c r="AD28" s="417"/>
      <c r="AE28" s="417"/>
      <c r="AK28" s="417" t="s">
        <v>31</v>
      </c>
      <c r="AL28" s="417"/>
      <c r="AM28" s="417"/>
      <c r="AN28" s="417"/>
      <c r="AO28" s="417"/>
      <c r="AR28" s="24"/>
    </row>
    <row r="29" spans="2:44" s="30" customFormat="1" ht="14.45" customHeight="1">
      <c r="B29" s="29"/>
      <c r="D29" s="20" t="s">
        <v>32</v>
      </c>
      <c r="F29" s="20" t="s">
        <v>33</v>
      </c>
      <c r="L29" s="412">
        <v>0.21</v>
      </c>
      <c r="M29" s="411"/>
      <c r="N29" s="411"/>
      <c r="O29" s="411"/>
      <c r="P29" s="411"/>
      <c r="W29" s="410">
        <f>ROUND(AZ94,2)</f>
        <v>0</v>
      </c>
      <c r="X29" s="411"/>
      <c r="Y29" s="411"/>
      <c r="Z29" s="411"/>
      <c r="AA29" s="411"/>
      <c r="AB29" s="411"/>
      <c r="AC29" s="411"/>
      <c r="AD29" s="411"/>
      <c r="AE29" s="411"/>
      <c r="AK29" s="410">
        <f>ROUND(AV94,2)</f>
        <v>0</v>
      </c>
      <c r="AL29" s="411"/>
      <c r="AM29" s="411"/>
      <c r="AN29" s="411"/>
      <c r="AO29" s="411"/>
      <c r="AR29" s="29"/>
    </row>
    <row r="30" spans="2:44" s="30" customFormat="1" ht="14.45" customHeight="1">
      <c r="B30" s="29"/>
      <c r="F30" s="20" t="s">
        <v>34</v>
      </c>
      <c r="L30" s="412">
        <v>0.15</v>
      </c>
      <c r="M30" s="411"/>
      <c r="N30" s="411"/>
      <c r="O30" s="411"/>
      <c r="P30" s="411"/>
      <c r="W30" s="410">
        <f>ROUND(BA94,2)</f>
        <v>0</v>
      </c>
      <c r="X30" s="411"/>
      <c r="Y30" s="411"/>
      <c r="Z30" s="411"/>
      <c r="AA30" s="411"/>
      <c r="AB30" s="411"/>
      <c r="AC30" s="411"/>
      <c r="AD30" s="411"/>
      <c r="AE30" s="411"/>
      <c r="AK30" s="410">
        <f>ROUND(AW94,2)</f>
        <v>0</v>
      </c>
      <c r="AL30" s="411"/>
      <c r="AM30" s="411"/>
      <c r="AN30" s="411"/>
      <c r="AO30" s="411"/>
      <c r="AR30" s="29"/>
    </row>
    <row r="31" spans="2:44" s="30" customFormat="1" ht="14.45" customHeight="1" hidden="1">
      <c r="B31" s="29"/>
      <c r="F31" s="20" t="s">
        <v>35</v>
      </c>
      <c r="L31" s="412">
        <v>0.21</v>
      </c>
      <c r="M31" s="411"/>
      <c r="N31" s="411"/>
      <c r="O31" s="411"/>
      <c r="P31" s="411"/>
      <c r="W31" s="410">
        <f>ROUND(BB94,2)</f>
        <v>0</v>
      </c>
      <c r="X31" s="411"/>
      <c r="Y31" s="411"/>
      <c r="Z31" s="411"/>
      <c r="AA31" s="411"/>
      <c r="AB31" s="411"/>
      <c r="AC31" s="411"/>
      <c r="AD31" s="411"/>
      <c r="AE31" s="411"/>
      <c r="AK31" s="410">
        <v>0</v>
      </c>
      <c r="AL31" s="411"/>
      <c r="AM31" s="411"/>
      <c r="AN31" s="411"/>
      <c r="AO31" s="411"/>
      <c r="AR31" s="29"/>
    </row>
    <row r="32" spans="2:44" s="30" customFormat="1" ht="14.45" customHeight="1" hidden="1">
      <c r="B32" s="29"/>
      <c r="F32" s="20" t="s">
        <v>36</v>
      </c>
      <c r="L32" s="412">
        <v>0.15</v>
      </c>
      <c r="M32" s="411"/>
      <c r="N32" s="411"/>
      <c r="O32" s="411"/>
      <c r="P32" s="411"/>
      <c r="W32" s="410">
        <f>ROUND(BC94,2)</f>
        <v>0</v>
      </c>
      <c r="X32" s="411"/>
      <c r="Y32" s="411"/>
      <c r="Z32" s="411"/>
      <c r="AA32" s="411"/>
      <c r="AB32" s="411"/>
      <c r="AC32" s="411"/>
      <c r="AD32" s="411"/>
      <c r="AE32" s="411"/>
      <c r="AK32" s="410">
        <v>0</v>
      </c>
      <c r="AL32" s="411"/>
      <c r="AM32" s="411"/>
      <c r="AN32" s="411"/>
      <c r="AO32" s="411"/>
      <c r="AR32" s="29"/>
    </row>
    <row r="33" spans="2:44" s="30" customFormat="1" ht="14.45" customHeight="1" hidden="1">
      <c r="B33" s="29"/>
      <c r="F33" s="20" t="s">
        <v>37</v>
      </c>
      <c r="L33" s="412">
        <v>0</v>
      </c>
      <c r="M33" s="411"/>
      <c r="N33" s="411"/>
      <c r="O33" s="411"/>
      <c r="P33" s="411"/>
      <c r="W33" s="410">
        <f>ROUND(BD94,2)</f>
        <v>0</v>
      </c>
      <c r="X33" s="411"/>
      <c r="Y33" s="411"/>
      <c r="Z33" s="411"/>
      <c r="AA33" s="411"/>
      <c r="AB33" s="411"/>
      <c r="AC33" s="411"/>
      <c r="AD33" s="411"/>
      <c r="AE33" s="411"/>
      <c r="AK33" s="410">
        <v>0</v>
      </c>
      <c r="AL33" s="411"/>
      <c r="AM33" s="411"/>
      <c r="AN33" s="411"/>
      <c r="AO33" s="411"/>
      <c r="AR33" s="29"/>
    </row>
    <row r="34" spans="2:44" s="25" customFormat="1" ht="6.95" customHeight="1">
      <c r="B34" s="24"/>
      <c r="AR34" s="24"/>
    </row>
    <row r="35" spans="2:44" s="25" customFormat="1" ht="25.9" customHeight="1">
      <c r="B35" s="24"/>
      <c r="C35" s="31"/>
      <c r="D35" s="32" t="s">
        <v>38</v>
      </c>
      <c r="E35" s="33"/>
      <c r="F35" s="33"/>
      <c r="G35" s="33"/>
      <c r="H35" s="33"/>
      <c r="I35" s="33"/>
      <c r="J35" s="33"/>
      <c r="K35" s="33"/>
      <c r="L35" s="33"/>
      <c r="M35" s="33"/>
      <c r="N35" s="33"/>
      <c r="O35" s="33"/>
      <c r="P35" s="33"/>
      <c r="Q35" s="33"/>
      <c r="R35" s="33"/>
      <c r="S35" s="33"/>
      <c r="T35" s="34" t="s">
        <v>39</v>
      </c>
      <c r="U35" s="33"/>
      <c r="V35" s="33"/>
      <c r="W35" s="33"/>
      <c r="X35" s="418" t="s">
        <v>40</v>
      </c>
      <c r="Y35" s="419"/>
      <c r="Z35" s="419"/>
      <c r="AA35" s="419"/>
      <c r="AB35" s="419"/>
      <c r="AC35" s="33"/>
      <c r="AD35" s="33"/>
      <c r="AE35" s="33"/>
      <c r="AF35" s="33"/>
      <c r="AG35" s="33"/>
      <c r="AH35" s="33"/>
      <c r="AI35" s="33"/>
      <c r="AJ35" s="33"/>
      <c r="AK35" s="420">
        <f>SUM(AK26:AK33)</f>
        <v>0</v>
      </c>
      <c r="AL35" s="419"/>
      <c r="AM35" s="419"/>
      <c r="AN35" s="419"/>
      <c r="AO35" s="421"/>
      <c r="AP35" s="31"/>
      <c r="AQ35" s="31"/>
      <c r="AR35" s="24"/>
    </row>
    <row r="36" spans="2:44" s="25" customFormat="1" ht="6.95" customHeight="1">
      <c r="B36" s="24"/>
      <c r="AR36" s="24"/>
    </row>
    <row r="37" spans="2:44" s="25" customFormat="1" ht="14.45" customHeight="1">
      <c r="B37" s="24"/>
      <c r="AR37" s="24"/>
    </row>
    <row r="38" spans="2:44" s="1" customFormat="1" ht="14.45" customHeight="1">
      <c r="B38" s="15"/>
      <c r="AR38" s="15"/>
    </row>
    <row r="39" spans="2:44" s="1" customFormat="1" ht="14.45" customHeight="1">
      <c r="B39" s="15"/>
      <c r="AR39" s="15"/>
    </row>
    <row r="40" spans="2:44" s="1" customFormat="1" ht="14.45" customHeight="1">
      <c r="B40" s="15"/>
      <c r="AR40" s="15"/>
    </row>
    <row r="41" spans="2:44" s="1" customFormat="1" ht="14.45" customHeight="1">
      <c r="B41" s="15"/>
      <c r="AR41" s="15"/>
    </row>
    <row r="42" spans="2:44" s="1" customFormat="1" ht="14.45" customHeight="1">
      <c r="B42" s="15"/>
      <c r="AR42" s="15"/>
    </row>
    <row r="43" spans="2:44" s="1" customFormat="1" ht="14.45" customHeight="1">
      <c r="B43" s="15"/>
      <c r="AR43" s="15"/>
    </row>
    <row r="44" spans="2:44" s="1" customFormat="1" ht="14.45" customHeight="1">
      <c r="B44" s="15"/>
      <c r="AR44" s="15"/>
    </row>
    <row r="45" spans="2:44" s="1" customFormat="1" ht="14.45" customHeight="1">
      <c r="B45" s="15"/>
      <c r="AR45" s="15"/>
    </row>
    <row r="46" spans="2:44" s="1" customFormat="1" ht="14.45" customHeight="1">
      <c r="B46" s="15"/>
      <c r="AR46" s="15"/>
    </row>
    <row r="47" spans="2:44" s="1" customFormat="1" ht="14.45" customHeight="1">
      <c r="B47" s="15"/>
      <c r="AR47" s="15"/>
    </row>
    <row r="48" spans="2:44" s="1" customFormat="1" ht="14.45" customHeight="1">
      <c r="B48" s="15"/>
      <c r="AR48" s="15"/>
    </row>
    <row r="49" spans="2:44" s="25" customFormat="1" ht="14.45" customHeight="1">
      <c r="B49" s="24"/>
      <c r="D49" s="35" t="s">
        <v>41</v>
      </c>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5" t="s">
        <v>42</v>
      </c>
      <c r="AI49" s="36"/>
      <c r="AJ49" s="36"/>
      <c r="AK49" s="36"/>
      <c r="AL49" s="36"/>
      <c r="AM49" s="36"/>
      <c r="AN49" s="36"/>
      <c r="AO49" s="36"/>
      <c r="AR49" s="24"/>
    </row>
    <row r="50" spans="2:44" s="1" customFormat="1" ht="12">
      <c r="B50" s="15"/>
      <c r="AR50" s="15"/>
    </row>
    <row r="51" spans="2:44" s="1" customFormat="1" ht="12">
      <c r="B51" s="15"/>
      <c r="AR51" s="15"/>
    </row>
    <row r="52" spans="2:44" s="1" customFormat="1" ht="12">
      <c r="B52" s="15"/>
      <c r="AR52" s="15"/>
    </row>
    <row r="53" spans="2:44" s="1" customFormat="1" ht="12">
      <c r="B53" s="15"/>
      <c r="AR53" s="15"/>
    </row>
    <row r="54" spans="2:44" s="1" customFormat="1" ht="12">
      <c r="B54" s="15"/>
      <c r="AR54" s="15"/>
    </row>
    <row r="55" spans="2:44" s="1" customFormat="1" ht="12">
      <c r="B55" s="15"/>
      <c r="AR55" s="15"/>
    </row>
    <row r="56" spans="2:44" s="1" customFormat="1" ht="12">
      <c r="B56" s="15"/>
      <c r="AR56" s="15"/>
    </row>
    <row r="57" spans="2:44" s="1" customFormat="1" ht="12">
      <c r="B57" s="15"/>
      <c r="AR57" s="15"/>
    </row>
    <row r="58" spans="2:44" s="1" customFormat="1" ht="12">
      <c r="B58" s="15"/>
      <c r="AR58" s="15"/>
    </row>
    <row r="59" spans="2:44" s="1" customFormat="1" ht="12">
      <c r="B59" s="15"/>
      <c r="AR59" s="15"/>
    </row>
    <row r="60" spans="2:44" s="25" customFormat="1" ht="12.75">
      <c r="B60" s="24"/>
      <c r="D60" s="37" t="s">
        <v>43</v>
      </c>
      <c r="E60" s="27"/>
      <c r="F60" s="27"/>
      <c r="G60" s="27"/>
      <c r="H60" s="27"/>
      <c r="I60" s="27"/>
      <c r="J60" s="27"/>
      <c r="K60" s="27"/>
      <c r="L60" s="27"/>
      <c r="M60" s="27"/>
      <c r="N60" s="27"/>
      <c r="O60" s="27"/>
      <c r="P60" s="27"/>
      <c r="Q60" s="27"/>
      <c r="R60" s="27"/>
      <c r="S60" s="27"/>
      <c r="T60" s="27"/>
      <c r="U60" s="27"/>
      <c r="V60" s="37" t="s">
        <v>44</v>
      </c>
      <c r="W60" s="27"/>
      <c r="X60" s="27"/>
      <c r="Y60" s="27"/>
      <c r="Z60" s="27"/>
      <c r="AA60" s="27"/>
      <c r="AB60" s="27"/>
      <c r="AC60" s="27"/>
      <c r="AD60" s="27"/>
      <c r="AE60" s="27"/>
      <c r="AF60" s="27"/>
      <c r="AG60" s="27"/>
      <c r="AH60" s="37" t="s">
        <v>43</v>
      </c>
      <c r="AI60" s="27"/>
      <c r="AJ60" s="27"/>
      <c r="AK60" s="27"/>
      <c r="AL60" s="27"/>
      <c r="AM60" s="37" t="s">
        <v>44</v>
      </c>
      <c r="AN60" s="27"/>
      <c r="AO60" s="27"/>
      <c r="AR60" s="24"/>
    </row>
    <row r="61" spans="2:44" s="1" customFormat="1" ht="12">
      <c r="B61" s="15"/>
      <c r="AR61" s="15"/>
    </row>
    <row r="62" spans="2:44" s="1" customFormat="1" ht="12">
      <c r="B62" s="15"/>
      <c r="AR62" s="15"/>
    </row>
    <row r="63" spans="2:44" s="1" customFormat="1" ht="12">
      <c r="B63" s="15"/>
      <c r="AR63" s="15"/>
    </row>
    <row r="64" spans="2:44" s="25" customFormat="1" ht="12.75">
      <c r="B64" s="24"/>
      <c r="D64" s="35" t="s">
        <v>45</v>
      </c>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5" t="s">
        <v>46</v>
      </c>
      <c r="AI64" s="36"/>
      <c r="AJ64" s="36"/>
      <c r="AK64" s="36"/>
      <c r="AL64" s="36"/>
      <c r="AM64" s="36"/>
      <c r="AN64" s="36"/>
      <c r="AO64" s="36"/>
      <c r="AR64" s="24"/>
    </row>
    <row r="65" spans="2:44" s="1" customFormat="1" ht="12">
      <c r="B65" s="15"/>
      <c r="AR65" s="15"/>
    </row>
    <row r="66" spans="2:44" s="1" customFormat="1" ht="12">
      <c r="B66" s="15"/>
      <c r="AR66" s="15"/>
    </row>
    <row r="67" spans="2:44" s="1" customFormat="1" ht="12">
      <c r="B67" s="15"/>
      <c r="AR67" s="15"/>
    </row>
    <row r="68" spans="2:44" s="1" customFormat="1" ht="12">
      <c r="B68" s="15"/>
      <c r="AR68" s="15"/>
    </row>
    <row r="69" spans="2:44" s="1" customFormat="1" ht="12">
      <c r="B69" s="15"/>
      <c r="AR69" s="15"/>
    </row>
    <row r="70" spans="2:44" s="1" customFormat="1" ht="12">
      <c r="B70" s="15"/>
      <c r="AR70" s="15"/>
    </row>
    <row r="71" spans="2:44" s="1" customFormat="1" ht="12">
      <c r="B71" s="15"/>
      <c r="AR71" s="15"/>
    </row>
    <row r="72" spans="2:44" s="1" customFormat="1" ht="12">
      <c r="B72" s="15"/>
      <c r="AR72" s="15"/>
    </row>
    <row r="73" spans="2:44" s="1" customFormat="1" ht="12">
      <c r="B73" s="15"/>
      <c r="AR73" s="15"/>
    </row>
    <row r="74" spans="2:44" s="1" customFormat="1" ht="12">
      <c r="B74" s="15"/>
      <c r="AR74" s="15"/>
    </row>
    <row r="75" spans="2:44" s="25" customFormat="1" ht="12.75">
      <c r="B75" s="24"/>
      <c r="D75" s="37" t="s">
        <v>43</v>
      </c>
      <c r="E75" s="27"/>
      <c r="F75" s="27"/>
      <c r="G75" s="27"/>
      <c r="H75" s="27"/>
      <c r="I75" s="27"/>
      <c r="J75" s="27"/>
      <c r="K75" s="27"/>
      <c r="L75" s="27"/>
      <c r="M75" s="27"/>
      <c r="N75" s="27"/>
      <c r="O75" s="27"/>
      <c r="P75" s="27"/>
      <c r="Q75" s="27"/>
      <c r="R75" s="27"/>
      <c r="S75" s="27"/>
      <c r="T75" s="27"/>
      <c r="U75" s="27"/>
      <c r="V75" s="37" t="s">
        <v>44</v>
      </c>
      <c r="W75" s="27"/>
      <c r="X75" s="27"/>
      <c r="Y75" s="27"/>
      <c r="Z75" s="27"/>
      <c r="AA75" s="27"/>
      <c r="AB75" s="27"/>
      <c r="AC75" s="27"/>
      <c r="AD75" s="27"/>
      <c r="AE75" s="27"/>
      <c r="AF75" s="27"/>
      <c r="AG75" s="27"/>
      <c r="AH75" s="37" t="s">
        <v>43</v>
      </c>
      <c r="AI75" s="27"/>
      <c r="AJ75" s="27"/>
      <c r="AK75" s="27"/>
      <c r="AL75" s="27"/>
      <c r="AM75" s="37" t="s">
        <v>44</v>
      </c>
      <c r="AN75" s="27"/>
      <c r="AO75" s="27"/>
      <c r="AR75" s="24"/>
    </row>
    <row r="76" spans="2:44" s="25" customFormat="1" ht="12">
      <c r="B76" s="24"/>
      <c r="AR76" s="24"/>
    </row>
    <row r="77" spans="2:44" s="25" customFormat="1" ht="6.95" customHeight="1">
      <c r="B77" s="38"/>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24"/>
    </row>
    <row r="78" s="1" customFormat="1" ht="12"/>
    <row r="79" s="1" customFormat="1" ht="12"/>
    <row r="80" s="1" customFormat="1" ht="12"/>
    <row r="81" spans="2:44" s="25" customFormat="1" ht="6.95" customHeight="1">
      <c r="B81" s="40"/>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24"/>
    </row>
    <row r="82" spans="2:44" s="25" customFormat="1" ht="24.95" customHeight="1">
      <c r="B82" s="24"/>
      <c r="C82" s="16" t="s">
        <v>47</v>
      </c>
      <c r="AR82" s="24"/>
    </row>
    <row r="83" spans="2:44" s="25" customFormat="1" ht="6.95" customHeight="1">
      <c r="B83" s="24"/>
      <c r="AR83" s="24"/>
    </row>
    <row r="84" spans="2:44" s="42" customFormat="1" ht="12" customHeight="1">
      <c r="B84" s="43"/>
      <c r="C84" s="20" t="s">
        <v>12</v>
      </c>
      <c r="L84" s="42" t="str">
        <f>K5</f>
        <v>10</v>
      </c>
      <c r="AR84" s="43"/>
    </row>
    <row r="85" spans="2:44" s="44" customFormat="1" ht="36.95" customHeight="1">
      <c r="B85" s="45"/>
      <c r="C85" s="46" t="s">
        <v>14</v>
      </c>
      <c r="L85" s="427" t="str">
        <f>K6</f>
        <v>2. etapa modernizace obj. č. 306 (hangár H53) - části západ a úseků části východ situovaného v areálu LOM PRAHA s.p. na letišti Praha – Kbely</v>
      </c>
      <c r="M85" s="428"/>
      <c r="N85" s="428"/>
      <c r="O85" s="428"/>
      <c r="P85" s="428"/>
      <c r="Q85" s="428"/>
      <c r="R85" s="428"/>
      <c r="S85" s="428"/>
      <c r="T85" s="428"/>
      <c r="U85" s="428"/>
      <c r="V85" s="428"/>
      <c r="W85" s="428"/>
      <c r="X85" s="428"/>
      <c r="Y85" s="428"/>
      <c r="Z85" s="428"/>
      <c r="AA85" s="428"/>
      <c r="AB85" s="428"/>
      <c r="AC85" s="428"/>
      <c r="AD85" s="428"/>
      <c r="AE85" s="428"/>
      <c r="AF85" s="428"/>
      <c r="AG85" s="428"/>
      <c r="AH85" s="428"/>
      <c r="AI85" s="428"/>
      <c r="AJ85" s="428"/>
      <c r="AK85" s="428"/>
      <c r="AL85" s="428"/>
      <c r="AM85" s="428"/>
      <c r="AN85" s="428"/>
      <c r="AO85" s="428"/>
      <c r="AR85" s="45"/>
    </row>
    <row r="86" spans="2:44" s="25" customFormat="1" ht="6.95" customHeight="1">
      <c r="B86" s="24"/>
      <c r="AR86" s="24"/>
    </row>
    <row r="87" spans="2:44" s="25" customFormat="1" ht="12" customHeight="1">
      <c r="B87" s="24"/>
      <c r="C87" s="20" t="s">
        <v>17</v>
      </c>
      <c r="L87" s="47" t="str">
        <f>IF(K8="","",K8)</f>
        <v>Areál LOM PRAHA s.p., Praha 9 - Kbely</v>
      </c>
      <c r="AI87" s="20" t="s">
        <v>18</v>
      </c>
      <c r="AM87" s="429">
        <f>IF(AN8="","",AN8)</f>
        <v>43760</v>
      </c>
      <c r="AN87" s="429"/>
      <c r="AR87" s="24"/>
    </row>
    <row r="88" spans="2:44" s="25" customFormat="1" ht="6.95" customHeight="1">
      <c r="B88" s="24"/>
      <c r="AR88" s="24"/>
    </row>
    <row r="89" spans="2:56" s="25" customFormat="1" ht="15.2" customHeight="1">
      <c r="B89" s="24"/>
      <c r="C89" s="20" t="s">
        <v>19</v>
      </c>
      <c r="L89" s="42" t="str">
        <f>IF(E11="","",E11)</f>
        <v>LOM PRAHA s.p.</v>
      </c>
      <c r="AI89" s="20" t="s">
        <v>23</v>
      </c>
      <c r="AM89" s="425" t="str">
        <f>IF(E17="","",E17)</f>
        <v>DIGITRONIC CZ s.r.o.</v>
      </c>
      <c r="AN89" s="426"/>
      <c r="AO89" s="426"/>
      <c r="AP89" s="426"/>
      <c r="AR89" s="24"/>
      <c r="AS89" s="430" t="s">
        <v>48</v>
      </c>
      <c r="AT89" s="431"/>
      <c r="AU89" s="48"/>
      <c r="AV89" s="48"/>
      <c r="AW89" s="48"/>
      <c r="AX89" s="48"/>
      <c r="AY89" s="48"/>
      <c r="AZ89" s="48"/>
      <c r="BA89" s="48"/>
      <c r="BB89" s="48"/>
      <c r="BC89" s="48"/>
      <c r="BD89" s="49"/>
    </row>
    <row r="90" spans="2:56" s="25" customFormat="1" ht="15.2" customHeight="1">
      <c r="B90" s="24"/>
      <c r="C90" s="20" t="s">
        <v>22</v>
      </c>
      <c r="L90" s="228" t="str">
        <f>IF(E14="","",E14)</f>
        <v/>
      </c>
      <c r="M90" s="92"/>
      <c r="N90" s="92"/>
      <c r="O90" s="92"/>
      <c r="P90" s="92"/>
      <c r="Q90" s="92"/>
      <c r="R90" s="92"/>
      <c r="S90" s="92"/>
      <c r="T90" s="92"/>
      <c r="U90" s="92"/>
      <c r="V90" s="92"/>
      <c r="W90" s="92"/>
      <c r="X90" s="92"/>
      <c r="Y90" s="92"/>
      <c r="Z90" s="92"/>
      <c r="AA90" s="92"/>
      <c r="AB90" s="92"/>
      <c r="AC90" s="92"/>
      <c r="AD90" s="92"/>
      <c r="AE90" s="92"/>
      <c r="AF90" s="92"/>
      <c r="AG90" s="92"/>
      <c r="AH90" s="9"/>
      <c r="AI90" s="20" t="s">
        <v>26</v>
      </c>
      <c r="AM90" s="434" t="str">
        <f>IF(E20="","",E20)</f>
        <v/>
      </c>
      <c r="AN90" s="435"/>
      <c r="AO90" s="435"/>
      <c r="AP90" s="435"/>
      <c r="AR90" s="24"/>
      <c r="AS90" s="432"/>
      <c r="AT90" s="433"/>
      <c r="AU90" s="50"/>
      <c r="AV90" s="50"/>
      <c r="AW90" s="50"/>
      <c r="AX90" s="50"/>
      <c r="AY90" s="50"/>
      <c r="AZ90" s="50"/>
      <c r="BA90" s="50"/>
      <c r="BB90" s="50"/>
      <c r="BC90" s="50"/>
      <c r="BD90" s="51"/>
    </row>
    <row r="91" spans="2:56" s="25" customFormat="1" ht="10.9" customHeight="1">
      <c r="B91" s="24"/>
      <c r="AR91" s="24"/>
      <c r="AS91" s="432"/>
      <c r="AT91" s="433"/>
      <c r="AU91" s="50"/>
      <c r="AV91" s="50"/>
      <c r="AW91" s="50"/>
      <c r="AX91" s="50"/>
      <c r="AY91" s="50"/>
      <c r="AZ91" s="50"/>
      <c r="BA91" s="50"/>
      <c r="BB91" s="50"/>
      <c r="BC91" s="50"/>
      <c r="BD91" s="51"/>
    </row>
    <row r="92" spans="2:56" s="25" customFormat="1" ht="29.25" customHeight="1">
      <c r="B92" s="24"/>
      <c r="C92" s="423" t="s">
        <v>49</v>
      </c>
      <c r="D92" s="402"/>
      <c r="E92" s="402"/>
      <c r="F92" s="402"/>
      <c r="G92" s="402"/>
      <c r="H92" s="52"/>
      <c r="I92" s="401" t="s">
        <v>50</v>
      </c>
      <c r="J92" s="402"/>
      <c r="K92" s="402"/>
      <c r="L92" s="402"/>
      <c r="M92" s="402"/>
      <c r="N92" s="402"/>
      <c r="O92" s="402"/>
      <c r="P92" s="402"/>
      <c r="Q92" s="402"/>
      <c r="R92" s="402"/>
      <c r="S92" s="402"/>
      <c r="T92" s="402"/>
      <c r="U92" s="402"/>
      <c r="V92" s="402"/>
      <c r="W92" s="402"/>
      <c r="X92" s="402"/>
      <c r="Y92" s="402"/>
      <c r="Z92" s="402"/>
      <c r="AA92" s="402"/>
      <c r="AB92" s="402"/>
      <c r="AC92" s="402"/>
      <c r="AD92" s="402"/>
      <c r="AE92" s="402"/>
      <c r="AF92" s="402"/>
      <c r="AG92" s="437" t="s">
        <v>51</v>
      </c>
      <c r="AH92" s="402"/>
      <c r="AI92" s="402"/>
      <c r="AJ92" s="402"/>
      <c r="AK92" s="402"/>
      <c r="AL92" s="402"/>
      <c r="AM92" s="402"/>
      <c r="AN92" s="401" t="s">
        <v>52</v>
      </c>
      <c r="AO92" s="402"/>
      <c r="AP92" s="403"/>
      <c r="AQ92" s="53" t="s">
        <v>53</v>
      </c>
      <c r="AR92" s="24"/>
      <c r="AS92" s="54" t="s">
        <v>54</v>
      </c>
      <c r="AT92" s="55" t="s">
        <v>55</v>
      </c>
      <c r="AU92" s="55" t="s">
        <v>56</v>
      </c>
      <c r="AV92" s="55" t="s">
        <v>57</v>
      </c>
      <c r="AW92" s="55" t="s">
        <v>58</v>
      </c>
      <c r="AX92" s="55" t="s">
        <v>59</v>
      </c>
      <c r="AY92" s="55" t="s">
        <v>60</v>
      </c>
      <c r="AZ92" s="55" t="s">
        <v>61</v>
      </c>
      <c r="BA92" s="55" t="s">
        <v>62</v>
      </c>
      <c r="BB92" s="55" t="s">
        <v>63</v>
      </c>
      <c r="BC92" s="55" t="s">
        <v>64</v>
      </c>
      <c r="BD92" s="56" t="s">
        <v>65</v>
      </c>
    </row>
    <row r="93" spans="2:56" s="25" customFormat="1" ht="10.9" customHeight="1">
      <c r="B93" s="24"/>
      <c r="AR93" s="24"/>
      <c r="AS93" s="57"/>
      <c r="AT93" s="48"/>
      <c r="AU93" s="48"/>
      <c r="AV93" s="48"/>
      <c r="AW93" s="48"/>
      <c r="AX93" s="48"/>
      <c r="AY93" s="48"/>
      <c r="AZ93" s="48"/>
      <c r="BA93" s="48"/>
      <c r="BB93" s="48"/>
      <c r="BC93" s="48"/>
      <c r="BD93" s="49"/>
    </row>
    <row r="94" spans="2:90" s="58" customFormat="1" ht="32.45" customHeight="1">
      <c r="B94" s="59"/>
      <c r="C94" s="60" t="s">
        <v>66</v>
      </c>
      <c r="D94" s="61"/>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438">
        <f>ROUND(AG95+SUM(AG98:AG104)+AG107+AG108,2)</f>
        <v>0</v>
      </c>
      <c r="AH94" s="438"/>
      <c r="AI94" s="438"/>
      <c r="AJ94" s="438"/>
      <c r="AK94" s="438"/>
      <c r="AL94" s="438"/>
      <c r="AM94" s="438"/>
      <c r="AN94" s="406">
        <f aca="true" t="shared" si="0" ref="AN94:AN108">SUM(AG94,AT94)</f>
        <v>0</v>
      </c>
      <c r="AO94" s="406"/>
      <c r="AP94" s="406"/>
      <c r="AQ94" s="62" t="s">
        <v>1</v>
      </c>
      <c r="AR94" s="59"/>
      <c r="AS94" s="63">
        <f>ROUND(AS95+SUM(AS98:AS104)+AS107+AS108,2)</f>
        <v>0</v>
      </c>
      <c r="AT94" s="64">
        <f>ROUND(SUM(AV94:AW94),2)</f>
        <v>0</v>
      </c>
      <c r="AU94" s="65">
        <f>ROUND(AU95+SUM(AU98:AU104)+AU107+AU108,5)</f>
        <v>6421.2035</v>
      </c>
      <c r="AV94" s="64">
        <f>ROUND(AZ94*L29,2)</f>
        <v>0</v>
      </c>
      <c r="AW94" s="64">
        <f>ROUND(BA94*L30,2)</f>
        <v>0</v>
      </c>
      <c r="AX94" s="64">
        <f>ROUND(BB94*L29,2)</f>
        <v>0</v>
      </c>
      <c r="AY94" s="64">
        <f>ROUND(BC94*L30,2)</f>
        <v>0</v>
      </c>
      <c r="AZ94" s="64">
        <f>ROUND(AZ95+SUM(AZ98:AZ104)+AZ107+AZ108,2)</f>
        <v>0</v>
      </c>
      <c r="BA94" s="64">
        <f>ROUND(BA95+SUM(BA98:BA104)+BA107+BA108,2)</f>
        <v>0</v>
      </c>
      <c r="BB94" s="64">
        <f>ROUND(BB95+SUM(BB98:BB104)+BB107+BB108,2)</f>
        <v>0</v>
      </c>
      <c r="BC94" s="64">
        <f>ROUND(BC95+SUM(BC98:BC104)+BC107+BC108,2)</f>
        <v>0</v>
      </c>
      <c r="BD94" s="66">
        <f>ROUND(BD95+SUM(BD98:BD104)+BD107+BD108,2)</f>
        <v>0</v>
      </c>
      <c r="BS94" s="67" t="s">
        <v>67</v>
      </c>
      <c r="BT94" s="67" t="s">
        <v>68</v>
      </c>
      <c r="BU94" s="68" t="s">
        <v>69</v>
      </c>
      <c r="BV94" s="67" t="s">
        <v>70</v>
      </c>
      <c r="BW94" s="67" t="s">
        <v>4</v>
      </c>
      <c r="BX94" s="67" t="s">
        <v>71</v>
      </c>
      <c r="CL94" s="67" t="s">
        <v>1</v>
      </c>
    </row>
    <row r="95" spans="2:91" s="69" customFormat="1" ht="16.5" customHeight="1">
      <c r="B95" s="70"/>
      <c r="C95" s="71"/>
      <c r="D95" s="422" t="s">
        <v>72</v>
      </c>
      <c r="E95" s="422"/>
      <c r="F95" s="422"/>
      <c r="G95" s="422"/>
      <c r="H95" s="422"/>
      <c r="I95" s="72"/>
      <c r="J95" s="422" t="s">
        <v>73</v>
      </c>
      <c r="K95" s="422"/>
      <c r="L95" s="422"/>
      <c r="M95" s="422"/>
      <c r="N95" s="422"/>
      <c r="O95" s="422"/>
      <c r="P95" s="422"/>
      <c r="Q95" s="422"/>
      <c r="R95" s="422"/>
      <c r="S95" s="422"/>
      <c r="T95" s="422"/>
      <c r="U95" s="422"/>
      <c r="V95" s="422"/>
      <c r="W95" s="422"/>
      <c r="X95" s="422"/>
      <c r="Y95" s="422"/>
      <c r="Z95" s="422"/>
      <c r="AA95" s="422"/>
      <c r="AB95" s="422"/>
      <c r="AC95" s="422"/>
      <c r="AD95" s="422"/>
      <c r="AE95" s="422"/>
      <c r="AF95" s="422"/>
      <c r="AG95" s="436">
        <f>ROUND(SUM(AG96:AG97),2)</f>
        <v>0</v>
      </c>
      <c r="AH95" s="400"/>
      <c r="AI95" s="400"/>
      <c r="AJ95" s="400"/>
      <c r="AK95" s="400"/>
      <c r="AL95" s="400"/>
      <c r="AM95" s="400"/>
      <c r="AN95" s="399">
        <f t="shared" si="0"/>
        <v>0</v>
      </c>
      <c r="AO95" s="400"/>
      <c r="AP95" s="400"/>
      <c r="AQ95" s="73" t="s">
        <v>74</v>
      </c>
      <c r="AR95" s="70"/>
      <c r="AS95" s="74">
        <f>ROUND(SUM(AS96:AS97),2)</f>
        <v>0</v>
      </c>
      <c r="AT95" s="75">
        <f aca="true" t="shared" si="1" ref="AT95:AT108">ROUND(SUM(AV95:AW95),2)</f>
        <v>0</v>
      </c>
      <c r="AU95" s="76">
        <f>ROUND(SUM(AU96:AU97),5)</f>
        <v>6421.2035</v>
      </c>
      <c r="AV95" s="75">
        <f>ROUND(AZ95*L29,2)</f>
        <v>0</v>
      </c>
      <c r="AW95" s="75">
        <f>ROUND(BA95*L30,2)</f>
        <v>0</v>
      </c>
      <c r="AX95" s="75">
        <f>ROUND(BB95*L29,2)</f>
        <v>0</v>
      </c>
      <c r="AY95" s="75">
        <f>ROUND(BC95*L30,2)</f>
        <v>0</v>
      </c>
      <c r="AZ95" s="75">
        <f>ROUND(SUM(AZ96:AZ97),2)</f>
        <v>0</v>
      </c>
      <c r="BA95" s="75">
        <f>ROUND(SUM(BA96:BA97),2)</f>
        <v>0</v>
      </c>
      <c r="BB95" s="75">
        <f>ROUND(SUM(BB96:BB97),2)</f>
        <v>0</v>
      </c>
      <c r="BC95" s="75">
        <f>ROUND(SUM(BC96:BC97),2)</f>
        <v>0</v>
      </c>
      <c r="BD95" s="77">
        <f>ROUND(SUM(BD96:BD97),2)</f>
        <v>0</v>
      </c>
      <c r="BS95" s="78" t="s">
        <v>67</v>
      </c>
      <c r="BT95" s="78" t="s">
        <v>75</v>
      </c>
      <c r="BU95" s="78" t="s">
        <v>69</v>
      </c>
      <c r="BV95" s="78" t="s">
        <v>70</v>
      </c>
      <c r="BW95" s="78" t="s">
        <v>76</v>
      </c>
      <c r="BX95" s="78" t="s">
        <v>4</v>
      </c>
      <c r="CL95" s="78" t="s">
        <v>1</v>
      </c>
      <c r="CM95" s="78" t="s">
        <v>77</v>
      </c>
    </row>
    <row r="96" spans="1:90" s="42" customFormat="1" ht="16.5" customHeight="1">
      <c r="A96" s="79" t="s">
        <v>78</v>
      </c>
      <c r="B96" s="43"/>
      <c r="C96" s="80"/>
      <c r="D96" s="80"/>
      <c r="E96" s="424" t="s">
        <v>79</v>
      </c>
      <c r="F96" s="424"/>
      <c r="G96" s="424"/>
      <c r="H96" s="424"/>
      <c r="I96" s="424"/>
      <c r="J96" s="80"/>
      <c r="K96" s="424" t="s">
        <v>80</v>
      </c>
      <c r="L96" s="424"/>
      <c r="M96" s="424"/>
      <c r="N96" s="424"/>
      <c r="O96" s="424"/>
      <c r="P96" s="424"/>
      <c r="Q96" s="424"/>
      <c r="R96" s="424"/>
      <c r="S96" s="424"/>
      <c r="T96" s="424"/>
      <c r="U96" s="424"/>
      <c r="V96" s="424"/>
      <c r="W96" s="424"/>
      <c r="X96" s="424"/>
      <c r="Y96" s="424"/>
      <c r="Z96" s="424"/>
      <c r="AA96" s="424"/>
      <c r="AB96" s="424"/>
      <c r="AC96" s="424"/>
      <c r="AD96" s="424"/>
      <c r="AE96" s="424"/>
      <c r="AF96" s="424"/>
      <c r="AG96" s="404">
        <f>'01a - Stavební část - čás...'!J32</f>
        <v>0</v>
      </c>
      <c r="AH96" s="405"/>
      <c r="AI96" s="405"/>
      <c r="AJ96" s="405"/>
      <c r="AK96" s="405"/>
      <c r="AL96" s="405"/>
      <c r="AM96" s="405"/>
      <c r="AN96" s="404">
        <f t="shared" si="0"/>
        <v>0</v>
      </c>
      <c r="AO96" s="405"/>
      <c r="AP96" s="405"/>
      <c r="AQ96" s="82" t="s">
        <v>81</v>
      </c>
      <c r="AR96" s="43"/>
      <c r="AS96" s="83">
        <v>0</v>
      </c>
      <c r="AT96" s="84">
        <f t="shared" si="1"/>
        <v>0</v>
      </c>
      <c r="AU96" s="85">
        <f>'01a - Stavební část - čás...'!P144</f>
        <v>4882.725172999999</v>
      </c>
      <c r="AV96" s="84">
        <f>'01a - Stavební část - čás...'!J35</f>
        <v>0</v>
      </c>
      <c r="AW96" s="84">
        <f>'01a - Stavební část - čás...'!J36</f>
        <v>0</v>
      </c>
      <c r="AX96" s="84">
        <f>'01a - Stavební část - čás...'!J37</f>
        <v>0</v>
      </c>
      <c r="AY96" s="84">
        <f>'01a - Stavební část - čás...'!J38</f>
        <v>0</v>
      </c>
      <c r="AZ96" s="84">
        <f>'01a - Stavební část - čás...'!F35</f>
        <v>0</v>
      </c>
      <c r="BA96" s="84">
        <f>'01a - Stavební část - čás...'!F36</f>
        <v>0</v>
      </c>
      <c r="BB96" s="84">
        <f>'01a - Stavební část - čás...'!F37</f>
        <v>0</v>
      </c>
      <c r="BC96" s="84">
        <f>'01a - Stavební část - čás...'!F38</f>
        <v>0</v>
      </c>
      <c r="BD96" s="86">
        <f>'01a - Stavební část - čás...'!F39</f>
        <v>0</v>
      </c>
      <c r="BT96" s="21" t="s">
        <v>77</v>
      </c>
      <c r="BV96" s="21" t="s">
        <v>70</v>
      </c>
      <c r="BW96" s="21" t="s">
        <v>82</v>
      </c>
      <c r="BX96" s="21" t="s">
        <v>76</v>
      </c>
      <c r="CL96" s="21" t="s">
        <v>1</v>
      </c>
    </row>
    <row r="97" spans="1:90" s="42" customFormat="1" ht="25.5" customHeight="1">
      <c r="A97" s="79" t="s">
        <v>78</v>
      </c>
      <c r="B97" s="43"/>
      <c r="C97" s="80"/>
      <c r="D97" s="80"/>
      <c r="E97" s="424" t="s">
        <v>83</v>
      </c>
      <c r="F97" s="424"/>
      <c r="G97" s="424"/>
      <c r="H97" s="424"/>
      <c r="I97" s="424"/>
      <c r="J97" s="80"/>
      <c r="K97" s="424" t="s">
        <v>84</v>
      </c>
      <c r="L97" s="424"/>
      <c r="M97" s="424"/>
      <c r="N97" s="424"/>
      <c r="O97" s="424"/>
      <c r="P97" s="424"/>
      <c r="Q97" s="424"/>
      <c r="R97" s="424"/>
      <c r="S97" s="424"/>
      <c r="T97" s="424"/>
      <c r="U97" s="424"/>
      <c r="V97" s="424"/>
      <c r="W97" s="424"/>
      <c r="X97" s="424"/>
      <c r="Y97" s="424"/>
      <c r="Z97" s="424"/>
      <c r="AA97" s="424"/>
      <c r="AB97" s="424"/>
      <c r="AC97" s="424"/>
      <c r="AD97" s="424"/>
      <c r="AE97" s="424"/>
      <c r="AF97" s="424"/>
      <c r="AG97" s="404">
        <f>'01b - Stavební část - čás...'!J32</f>
        <v>0</v>
      </c>
      <c r="AH97" s="405"/>
      <c r="AI97" s="405"/>
      <c r="AJ97" s="405"/>
      <c r="AK97" s="405"/>
      <c r="AL97" s="405"/>
      <c r="AM97" s="405"/>
      <c r="AN97" s="404">
        <f t="shared" si="0"/>
        <v>0</v>
      </c>
      <c r="AO97" s="405"/>
      <c r="AP97" s="405"/>
      <c r="AQ97" s="82" t="s">
        <v>81</v>
      </c>
      <c r="AR97" s="43"/>
      <c r="AS97" s="83">
        <v>0</v>
      </c>
      <c r="AT97" s="84">
        <f t="shared" si="1"/>
        <v>0</v>
      </c>
      <c r="AU97" s="85">
        <f>'01b - Stavební část - čás...'!P149</f>
        <v>1538.478322</v>
      </c>
      <c r="AV97" s="84">
        <f>'01b - Stavební část - čás...'!J35</f>
        <v>0</v>
      </c>
      <c r="AW97" s="84">
        <f>'01b - Stavební část - čás...'!J36</f>
        <v>0</v>
      </c>
      <c r="AX97" s="84">
        <f>'01b - Stavební část - čás...'!J37</f>
        <v>0</v>
      </c>
      <c r="AY97" s="84">
        <f>'01b - Stavební část - čás...'!J38</f>
        <v>0</v>
      </c>
      <c r="AZ97" s="84">
        <f>'01b - Stavební část - čás...'!F35</f>
        <v>0</v>
      </c>
      <c r="BA97" s="84">
        <f>'01b - Stavební část - čás...'!F36</f>
        <v>0</v>
      </c>
      <c r="BB97" s="84">
        <f>'01b - Stavební část - čás...'!F37</f>
        <v>0</v>
      </c>
      <c r="BC97" s="84">
        <f>'01b - Stavební část - čás...'!F38</f>
        <v>0</v>
      </c>
      <c r="BD97" s="86">
        <f>'01b - Stavební část - čás...'!F39</f>
        <v>0</v>
      </c>
      <c r="BT97" s="21" t="s">
        <v>77</v>
      </c>
      <c r="BV97" s="21" t="s">
        <v>70</v>
      </c>
      <c r="BW97" s="21" t="s">
        <v>85</v>
      </c>
      <c r="BX97" s="21" t="s">
        <v>76</v>
      </c>
      <c r="CL97" s="21" t="s">
        <v>1</v>
      </c>
    </row>
    <row r="98" spans="1:91" s="69" customFormat="1" ht="16.5" customHeight="1">
      <c r="A98" s="79" t="s">
        <v>78</v>
      </c>
      <c r="B98" s="70"/>
      <c r="C98" s="71"/>
      <c r="D98" s="422" t="s">
        <v>86</v>
      </c>
      <c r="E98" s="422"/>
      <c r="F98" s="422"/>
      <c r="G98" s="422"/>
      <c r="H98" s="422"/>
      <c r="I98" s="72"/>
      <c r="J98" s="422" t="s">
        <v>87</v>
      </c>
      <c r="K98" s="422"/>
      <c r="L98" s="422"/>
      <c r="M98" s="422"/>
      <c r="N98" s="422"/>
      <c r="O98" s="422"/>
      <c r="P98" s="422"/>
      <c r="Q98" s="422"/>
      <c r="R98" s="422"/>
      <c r="S98" s="422"/>
      <c r="T98" s="422"/>
      <c r="U98" s="422"/>
      <c r="V98" s="422"/>
      <c r="W98" s="422"/>
      <c r="X98" s="422"/>
      <c r="Y98" s="422"/>
      <c r="Z98" s="422"/>
      <c r="AA98" s="422"/>
      <c r="AB98" s="422"/>
      <c r="AC98" s="422"/>
      <c r="AD98" s="422"/>
      <c r="AE98" s="422"/>
      <c r="AF98" s="422"/>
      <c r="AG98" s="399">
        <f>'02 - Vytápění - část západ'!J30</f>
        <v>0</v>
      </c>
      <c r="AH98" s="400"/>
      <c r="AI98" s="400"/>
      <c r="AJ98" s="400"/>
      <c r="AK98" s="400"/>
      <c r="AL98" s="400"/>
      <c r="AM98" s="400"/>
      <c r="AN98" s="399">
        <f t="shared" si="0"/>
        <v>0</v>
      </c>
      <c r="AO98" s="400"/>
      <c r="AP98" s="400"/>
      <c r="AQ98" s="73" t="s">
        <v>74</v>
      </c>
      <c r="AR98" s="70"/>
      <c r="AS98" s="74">
        <v>0</v>
      </c>
      <c r="AT98" s="75">
        <f t="shared" si="1"/>
        <v>0</v>
      </c>
      <c r="AU98" s="76">
        <f>'02 - Vytápění - část západ'!P122</f>
        <v>0</v>
      </c>
      <c r="AV98" s="75">
        <f>'02 - Vytápění - část západ'!J33</f>
        <v>0</v>
      </c>
      <c r="AW98" s="75">
        <f>'02 - Vytápění - část západ'!J34</f>
        <v>0</v>
      </c>
      <c r="AX98" s="75">
        <f>'02 - Vytápění - část západ'!J35</f>
        <v>0</v>
      </c>
      <c r="AY98" s="75">
        <f>'02 - Vytápění - část západ'!J36</f>
        <v>0</v>
      </c>
      <c r="AZ98" s="75">
        <f>'02 - Vytápění - část západ'!F33</f>
        <v>0</v>
      </c>
      <c r="BA98" s="75">
        <f>'02 - Vytápění - část západ'!F34</f>
        <v>0</v>
      </c>
      <c r="BB98" s="75">
        <f>'02 - Vytápění - část západ'!F35</f>
        <v>0</v>
      </c>
      <c r="BC98" s="75">
        <f>'02 - Vytápění - část západ'!F36</f>
        <v>0</v>
      </c>
      <c r="BD98" s="77">
        <f>'02 - Vytápění - část západ'!F37</f>
        <v>0</v>
      </c>
      <c r="BT98" s="78" t="s">
        <v>75</v>
      </c>
      <c r="BV98" s="78" t="s">
        <v>70</v>
      </c>
      <c r="BW98" s="78" t="s">
        <v>88</v>
      </c>
      <c r="BX98" s="78" t="s">
        <v>4</v>
      </c>
      <c r="CL98" s="78" t="s">
        <v>1</v>
      </c>
      <c r="CM98" s="78" t="s">
        <v>77</v>
      </c>
    </row>
    <row r="99" spans="1:91" s="69" customFormat="1" ht="16.5" customHeight="1">
      <c r="A99" s="79" t="s">
        <v>78</v>
      </c>
      <c r="B99" s="70"/>
      <c r="C99" s="71"/>
      <c r="D99" s="422" t="s">
        <v>89</v>
      </c>
      <c r="E99" s="422"/>
      <c r="F99" s="422"/>
      <c r="G99" s="422"/>
      <c r="H99" s="422"/>
      <c r="I99" s="72"/>
      <c r="J99" s="422" t="s">
        <v>90</v>
      </c>
      <c r="K99" s="422"/>
      <c r="L99" s="422"/>
      <c r="M99" s="422"/>
      <c r="N99" s="422"/>
      <c r="O99" s="422"/>
      <c r="P99" s="422"/>
      <c r="Q99" s="422"/>
      <c r="R99" s="422"/>
      <c r="S99" s="422"/>
      <c r="T99" s="422"/>
      <c r="U99" s="422"/>
      <c r="V99" s="422"/>
      <c r="W99" s="422"/>
      <c r="X99" s="422"/>
      <c r="Y99" s="422"/>
      <c r="Z99" s="422"/>
      <c r="AA99" s="422"/>
      <c r="AB99" s="422"/>
      <c r="AC99" s="422"/>
      <c r="AD99" s="422"/>
      <c r="AE99" s="422"/>
      <c r="AF99" s="422"/>
      <c r="AG99" s="399">
        <f>'03 - VZT - část západ'!J30</f>
        <v>0</v>
      </c>
      <c r="AH99" s="400"/>
      <c r="AI99" s="400"/>
      <c r="AJ99" s="400"/>
      <c r="AK99" s="400"/>
      <c r="AL99" s="400"/>
      <c r="AM99" s="400"/>
      <c r="AN99" s="399">
        <f t="shared" si="0"/>
        <v>0</v>
      </c>
      <c r="AO99" s="400"/>
      <c r="AP99" s="400"/>
      <c r="AQ99" s="73" t="s">
        <v>74</v>
      </c>
      <c r="AR99" s="70"/>
      <c r="AS99" s="74">
        <v>0</v>
      </c>
      <c r="AT99" s="75">
        <f t="shared" si="1"/>
        <v>0</v>
      </c>
      <c r="AU99" s="76">
        <f>'03 - VZT - část západ'!P120</f>
        <v>0</v>
      </c>
      <c r="AV99" s="75">
        <f>'03 - VZT - část západ'!J33</f>
        <v>0</v>
      </c>
      <c r="AW99" s="75">
        <f>'03 - VZT - část západ'!J34</f>
        <v>0</v>
      </c>
      <c r="AX99" s="75">
        <f>'03 - VZT - část západ'!J35</f>
        <v>0</v>
      </c>
      <c r="AY99" s="75">
        <f>'03 - VZT - část západ'!J36</f>
        <v>0</v>
      </c>
      <c r="AZ99" s="75">
        <f>'03 - VZT - část západ'!F33</f>
        <v>0</v>
      </c>
      <c r="BA99" s="75">
        <f>'03 - VZT - část západ'!F34</f>
        <v>0</v>
      </c>
      <c r="BB99" s="75">
        <f>'03 - VZT - část západ'!F35</f>
        <v>0</v>
      </c>
      <c r="BC99" s="75">
        <f>'03 - VZT - část západ'!F36</f>
        <v>0</v>
      </c>
      <c r="BD99" s="77">
        <f>'03 - VZT - část západ'!F37</f>
        <v>0</v>
      </c>
      <c r="BT99" s="78" t="s">
        <v>75</v>
      </c>
      <c r="BV99" s="78" t="s">
        <v>70</v>
      </c>
      <c r="BW99" s="78" t="s">
        <v>91</v>
      </c>
      <c r="BX99" s="78" t="s">
        <v>4</v>
      </c>
      <c r="CL99" s="78" t="s">
        <v>1</v>
      </c>
      <c r="CM99" s="78" t="s">
        <v>77</v>
      </c>
    </row>
    <row r="100" spans="1:91" s="69" customFormat="1" ht="16.5" customHeight="1">
      <c r="A100" s="79" t="s">
        <v>78</v>
      </c>
      <c r="B100" s="70"/>
      <c r="C100" s="71"/>
      <c r="D100" s="422" t="s">
        <v>92</v>
      </c>
      <c r="E100" s="422"/>
      <c r="F100" s="422"/>
      <c r="G100" s="422"/>
      <c r="H100" s="422"/>
      <c r="I100" s="72"/>
      <c r="J100" s="422" t="s">
        <v>93</v>
      </c>
      <c r="K100" s="422"/>
      <c r="L100" s="422"/>
      <c r="M100" s="422"/>
      <c r="N100" s="422"/>
      <c r="O100" s="422"/>
      <c r="P100" s="422"/>
      <c r="Q100" s="422"/>
      <c r="R100" s="422"/>
      <c r="S100" s="422"/>
      <c r="T100" s="422"/>
      <c r="U100" s="422"/>
      <c r="V100" s="422"/>
      <c r="W100" s="422"/>
      <c r="X100" s="422"/>
      <c r="Y100" s="422"/>
      <c r="Z100" s="422"/>
      <c r="AA100" s="422"/>
      <c r="AB100" s="422"/>
      <c r="AC100" s="422"/>
      <c r="AD100" s="422"/>
      <c r="AE100" s="422"/>
      <c r="AF100" s="422"/>
      <c r="AG100" s="399">
        <f>'04 - Chlazení - část západ'!J30</f>
        <v>0</v>
      </c>
      <c r="AH100" s="400"/>
      <c r="AI100" s="400"/>
      <c r="AJ100" s="400"/>
      <c r="AK100" s="400"/>
      <c r="AL100" s="400"/>
      <c r="AM100" s="400"/>
      <c r="AN100" s="399">
        <f t="shared" si="0"/>
        <v>0</v>
      </c>
      <c r="AO100" s="400"/>
      <c r="AP100" s="400"/>
      <c r="AQ100" s="73" t="s">
        <v>74</v>
      </c>
      <c r="AR100" s="70"/>
      <c r="AS100" s="74">
        <v>0</v>
      </c>
      <c r="AT100" s="75">
        <f t="shared" si="1"/>
        <v>0</v>
      </c>
      <c r="AU100" s="76">
        <f>'04 - Chlazení - část západ'!P118</f>
        <v>0</v>
      </c>
      <c r="AV100" s="75">
        <f>'04 - Chlazení - část západ'!J33</f>
        <v>0</v>
      </c>
      <c r="AW100" s="75">
        <f>'04 - Chlazení - část západ'!J34</f>
        <v>0</v>
      </c>
      <c r="AX100" s="75">
        <f>'04 - Chlazení - část západ'!J35</f>
        <v>0</v>
      </c>
      <c r="AY100" s="75">
        <f>'04 - Chlazení - část západ'!J36</f>
        <v>0</v>
      </c>
      <c r="AZ100" s="75">
        <f>'04 - Chlazení - část západ'!F33</f>
        <v>0</v>
      </c>
      <c r="BA100" s="75">
        <f>'04 - Chlazení - část západ'!F34</f>
        <v>0</v>
      </c>
      <c r="BB100" s="75">
        <f>'04 - Chlazení - část západ'!F35</f>
        <v>0</v>
      </c>
      <c r="BC100" s="75">
        <f>'04 - Chlazení - část západ'!F36</f>
        <v>0</v>
      </c>
      <c r="BD100" s="77">
        <f>'04 - Chlazení - část západ'!F37</f>
        <v>0</v>
      </c>
      <c r="BT100" s="78" t="s">
        <v>75</v>
      </c>
      <c r="BV100" s="78" t="s">
        <v>70</v>
      </c>
      <c r="BW100" s="78" t="s">
        <v>94</v>
      </c>
      <c r="BX100" s="78" t="s">
        <v>4</v>
      </c>
      <c r="CL100" s="78" t="s">
        <v>1</v>
      </c>
      <c r="CM100" s="78" t="s">
        <v>77</v>
      </c>
    </row>
    <row r="101" spans="1:91" s="69" customFormat="1" ht="27" customHeight="1">
      <c r="A101" s="79" t="s">
        <v>78</v>
      </c>
      <c r="B101" s="70"/>
      <c r="C101" s="71"/>
      <c r="D101" s="422" t="s">
        <v>95</v>
      </c>
      <c r="E101" s="422"/>
      <c r="F101" s="422"/>
      <c r="G101" s="422"/>
      <c r="H101" s="422"/>
      <c r="I101" s="72"/>
      <c r="J101" s="422" t="s">
        <v>96</v>
      </c>
      <c r="K101" s="422"/>
      <c r="L101" s="422"/>
      <c r="M101" s="422"/>
      <c r="N101" s="422"/>
      <c r="O101" s="422"/>
      <c r="P101" s="422"/>
      <c r="Q101" s="422"/>
      <c r="R101" s="422"/>
      <c r="S101" s="422"/>
      <c r="T101" s="422"/>
      <c r="U101" s="422"/>
      <c r="V101" s="422"/>
      <c r="W101" s="422"/>
      <c r="X101" s="422"/>
      <c r="Y101" s="422"/>
      <c r="Z101" s="422"/>
      <c r="AA101" s="422"/>
      <c r="AB101" s="422"/>
      <c r="AC101" s="422"/>
      <c r="AD101" s="422"/>
      <c r="AE101" s="422"/>
      <c r="AF101" s="422"/>
      <c r="AG101" s="399">
        <f>'05 - Rozvod stlačeného vz...'!J30</f>
        <v>0</v>
      </c>
      <c r="AH101" s="400"/>
      <c r="AI101" s="400"/>
      <c r="AJ101" s="400"/>
      <c r="AK101" s="400"/>
      <c r="AL101" s="400"/>
      <c r="AM101" s="400"/>
      <c r="AN101" s="399">
        <f t="shared" si="0"/>
        <v>0</v>
      </c>
      <c r="AO101" s="400"/>
      <c r="AP101" s="400"/>
      <c r="AQ101" s="73" t="s">
        <v>74</v>
      </c>
      <c r="AR101" s="70"/>
      <c r="AS101" s="74">
        <v>0</v>
      </c>
      <c r="AT101" s="75">
        <f t="shared" si="1"/>
        <v>0</v>
      </c>
      <c r="AU101" s="76">
        <f>'05 - Rozvod stlačeného vz...'!P118</f>
        <v>0</v>
      </c>
      <c r="AV101" s="75">
        <f>'05 - Rozvod stlačeného vz...'!J33</f>
        <v>0</v>
      </c>
      <c r="AW101" s="75">
        <f>'05 - Rozvod stlačeného vz...'!J34</f>
        <v>0</v>
      </c>
      <c r="AX101" s="75">
        <f>'05 - Rozvod stlačeného vz...'!J35</f>
        <v>0</v>
      </c>
      <c r="AY101" s="75">
        <f>'05 - Rozvod stlačeného vz...'!J36</f>
        <v>0</v>
      </c>
      <c r="AZ101" s="75">
        <f>'05 - Rozvod stlačeného vz...'!F33</f>
        <v>0</v>
      </c>
      <c r="BA101" s="75">
        <f>'05 - Rozvod stlačeného vz...'!F34</f>
        <v>0</v>
      </c>
      <c r="BB101" s="75">
        <f>'05 - Rozvod stlačeného vz...'!F35</f>
        <v>0</v>
      </c>
      <c r="BC101" s="75">
        <f>'05 - Rozvod stlačeného vz...'!F36</f>
        <v>0</v>
      </c>
      <c r="BD101" s="77">
        <f>'05 - Rozvod stlačeného vz...'!F37</f>
        <v>0</v>
      </c>
      <c r="BT101" s="78" t="s">
        <v>75</v>
      </c>
      <c r="BV101" s="78" t="s">
        <v>70</v>
      </c>
      <c r="BW101" s="78" t="s">
        <v>97</v>
      </c>
      <c r="BX101" s="78" t="s">
        <v>4</v>
      </c>
      <c r="CL101" s="78" t="s">
        <v>1</v>
      </c>
      <c r="CM101" s="78" t="s">
        <v>77</v>
      </c>
    </row>
    <row r="102" spans="1:91" s="69" customFormat="1" ht="16.5" customHeight="1">
      <c r="A102" s="79" t="s">
        <v>78</v>
      </c>
      <c r="B102" s="70"/>
      <c r="C102" s="71"/>
      <c r="D102" s="422" t="s">
        <v>98</v>
      </c>
      <c r="E102" s="422"/>
      <c r="F102" s="422"/>
      <c r="G102" s="422"/>
      <c r="H102" s="422"/>
      <c r="I102" s="72"/>
      <c r="J102" s="422" t="s">
        <v>99</v>
      </c>
      <c r="K102" s="422"/>
      <c r="L102" s="422"/>
      <c r="M102" s="422"/>
      <c r="N102" s="422"/>
      <c r="O102" s="422"/>
      <c r="P102" s="422"/>
      <c r="Q102" s="422"/>
      <c r="R102" s="422"/>
      <c r="S102" s="422"/>
      <c r="T102" s="422"/>
      <c r="U102" s="422"/>
      <c r="V102" s="422"/>
      <c r="W102" s="422"/>
      <c r="X102" s="422"/>
      <c r="Y102" s="422"/>
      <c r="Z102" s="422"/>
      <c r="AA102" s="422"/>
      <c r="AB102" s="422"/>
      <c r="AC102" s="422"/>
      <c r="AD102" s="422"/>
      <c r="AE102" s="422"/>
      <c r="AF102" s="422"/>
      <c r="AG102" s="399">
        <f>'06 - ZTI - část západ'!J30</f>
        <v>0</v>
      </c>
      <c r="AH102" s="400"/>
      <c r="AI102" s="400"/>
      <c r="AJ102" s="400"/>
      <c r="AK102" s="400"/>
      <c r="AL102" s="400"/>
      <c r="AM102" s="400"/>
      <c r="AN102" s="399">
        <f t="shared" si="0"/>
        <v>0</v>
      </c>
      <c r="AO102" s="400"/>
      <c r="AP102" s="400"/>
      <c r="AQ102" s="73" t="s">
        <v>74</v>
      </c>
      <c r="AR102" s="70"/>
      <c r="AS102" s="74">
        <v>0</v>
      </c>
      <c r="AT102" s="75">
        <f t="shared" si="1"/>
        <v>0</v>
      </c>
      <c r="AU102" s="76">
        <f>'06 - ZTI - část západ'!P125</f>
        <v>0</v>
      </c>
      <c r="AV102" s="75">
        <f>'06 - ZTI - část západ'!J33</f>
        <v>0</v>
      </c>
      <c r="AW102" s="75">
        <f>'06 - ZTI - část západ'!J34</f>
        <v>0</v>
      </c>
      <c r="AX102" s="75">
        <f>'06 - ZTI - část západ'!J35</f>
        <v>0</v>
      </c>
      <c r="AY102" s="75">
        <f>'06 - ZTI - část západ'!J36</f>
        <v>0</v>
      </c>
      <c r="AZ102" s="75">
        <f>'06 - ZTI - část západ'!F33</f>
        <v>0</v>
      </c>
      <c r="BA102" s="75">
        <f>'06 - ZTI - část západ'!F34</f>
        <v>0</v>
      </c>
      <c r="BB102" s="75">
        <f>'06 - ZTI - část západ'!F35</f>
        <v>0</v>
      </c>
      <c r="BC102" s="75">
        <f>'06 - ZTI - část západ'!F36</f>
        <v>0</v>
      </c>
      <c r="BD102" s="77">
        <f>'06 - ZTI - část západ'!F37</f>
        <v>0</v>
      </c>
      <c r="BT102" s="78" t="s">
        <v>75</v>
      </c>
      <c r="BV102" s="78" t="s">
        <v>70</v>
      </c>
      <c r="BW102" s="78" t="s">
        <v>100</v>
      </c>
      <c r="BX102" s="78" t="s">
        <v>4</v>
      </c>
      <c r="CL102" s="78" t="s">
        <v>1</v>
      </c>
      <c r="CM102" s="78" t="s">
        <v>77</v>
      </c>
    </row>
    <row r="103" spans="1:91" s="69" customFormat="1" ht="16.5" customHeight="1">
      <c r="A103" s="79" t="s">
        <v>78</v>
      </c>
      <c r="B103" s="70"/>
      <c r="C103" s="71"/>
      <c r="D103" s="422" t="s">
        <v>101</v>
      </c>
      <c r="E103" s="422"/>
      <c r="F103" s="422"/>
      <c r="G103" s="422"/>
      <c r="H103" s="422"/>
      <c r="I103" s="72"/>
      <c r="J103" s="422" t="s">
        <v>102</v>
      </c>
      <c r="K103" s="422"/>
      <c r="L103" s="422"/>
      <c r="M103" s="422"/>
      <c r="N103" s="422"/>
      <c r="O103" s="422"/>
      <c r="P103" s="422"/>
      <c r="Q103" s="422"/>
      <c r="R103" s="422"/>
      <c r="S103" s="422"/>
      <c r="T103" s="422"/>
      <c r="U103" s="422"/>
      <c r="V103" s="422"/>
      <c r="W103" s="422"/>
      <c r="X103" s="422"/>
      <c r="Y103" s="422"/>
      <c r="Z103" s="422"/>
      <c r="AA103" s="422"/>
      <c r="AB103" s="422"/>
      <c r="AC103" s="422"/>
      <c r="AD103" s="422"/>
      <c r="AE103" s="422"/>
      <c r="AF103" s="422"/>
      <c r="AG103" s="399">
        <f>'07 - MaR - část západ'!J30</f>
        <v>0</v>
      </c>
      <c r="AH103" s="400"/>
      <c r="AI103" s="400"/>
      <c r="AJ103" s="400"/>
      <c r="AK103" s="400"/>
      <c r="AL103" s="400"/>
      <c r="AM103" s="400"/>
      <c r="AN103" s="399">
        <f t="shared" si="0"/>
        <v>0</v>
      </c>
      <c r="AO103" s="400"/>
      <c r="AP103" s="400"/>
      <c r="AQ103" s="73" t="s">
        <v>74</v>
      </c>
      <c r="AR103" s="70"/>
      <c r="AS103" s="74">
        <v>0</v>
      </c>
      <c r="AT103" s="75">
        <f t="shared" si="1"/>
        <v>0</v>
      </c>
      <c r="AU103" s="76">
        <f>'07 - MaR - část západ'!P118</f>
        <v>0</v>
      </c>
      <c r="AV103" s="75">
        <f>'07 - MaR - část západ'!J33</f>
        <v>0</v>
      </c>
      <c r="AW103" s="75">
        <f>'07 - MaR - část západ'!J34</f>
        <v>0</v>
      </c>
      <c r="AX103" s="75">
        <f>'07 - MaR - část západ'!J35</f>
        <v>0</v>
      </c>
      <c r="AY103" s="75">
        <f>'07 - MaR - část západ'!J36</f>
        <v>0</v>
      </c>
      <c r="AZ103" s="75">
        <f>'07 - MaR - část západ'!F33</f>
        <v>0</v>
      </c>
      <c r="BA103" s="75">
        <f>'07 - MaR - část západ'!F34</f>
        <v>0</v>
      </c>
      <c r="BB103" s="75">
        <f>'07 - MaR - část západ'!F35</f>
        <v>0</v>
      </c>
      <c r="BC103" s="75">
        <f>'07 - MaR - část západ'!F36</f>
        <v>0</v>
      </c>
      <c r="BD103" s="77">
        <f>'07 - MaR - část západ'!F37</f>
        <v>0</v>
      </c>
      <c r="BT103" s="78" t="s">
        <v>75</v>
      </c>
      <c r="BV103" s="78" t="s">
        <v>70</v>
      </c>
      <c r="BW103" s="78" t="s">
        <v>103</v>
      </c>
      <c r="BX103" s="78" t="s">
        <v>4</v>
      </c>
      <c r="CL103" s="78" t="s">
        <v>1</v>
      </c>
      <c r="CM103" s="78" t="s">
        <v>77</v>
      </c>
    </row>
    <row r="104" spans="2:91" s="69" customFormat="1" ht="16.5" customHeight="1">
      <c r="B104" s="70"/>
      <c r="C104" s="71"/>
      <c r="D104" s="422" t="s">
        <v>104</v>
      </c>
      <c r="E104" s="422"/>
      <c r="F104" s="422"/>
      <c r="G104" s="422"/>
      <c r="H104" s="422"/>
      <c r="I104" s="72"/>
      <c r="J104" s="422" t="s">
        <v>105</v>
      </c>
      <c r="K104" s="422"/>
      <c r="L104" s="422"/>
      <c r="M104" s="422"/>
      <c r="N104" s="422"/>
      <c r="O104" s="422"/>
      <c r="P104" s="422"/>
      <c r="Q104" s="422"/>
      <c r="R104" s="422"/>
      <c r="S104" s="422"/>
      <c r="T104" s="422"/>
      <c r="U104" s="422"/>
      <c r="V104" s="422"/>
      <c r="W104" s="422"/>
      <c r="X104" s="422"/>
      <c r="Y104" s="422"/>
      <c r="Z104" s="422"/>
      <c r="AA104" s="422"/>
      <c r="AB104" s="422"/>
      <c r="AC104" s="422"/>
      <c r="AD104" s="422"/>
      <c r="AE104" s="422"/>
      <c r="AF104" s="422"/>
      <c r="AG104" s="436">
        <f>ROUND(SUM(AG105:AG106),2)</f>
        <v>0</v>
      </c>
      <c r="AH104" s="400"/>
      <c r="AI104" s="400"/>
      <c r="AJ104" s="400"/>
      <c r="AK104" s="400"/>
      <c r="AL104" s="400"/>
      <c r="AM104" s="400"/>
      <c r="AN104" s="399">
        <f t="shared" si="0"/>
        <v>0</v>
      </c>
      <c r="AO104" s="400"/>
      <c r="AP104" s="400"/>
      <c r="AQ104" s="73" t="s">
        <v>74</v>
      </c>
      <c r="AR104" s="70"/>
      <c r="AS104" s="74">
        <f>ROUND(SUM(AS105:AS106),2)</f>
        <v>0</v>
      </c>
      <c r="AT104" s="75">
        <f t="shared" si="1"/>
        <v>0</v>
      </c>
      <c r="AU104" s="76">
        <f>ROUND(SUM(AU105:AU106),5)</f>
        <v>0</v>
      </c>
      <c r="AV104" s="75">
        <f>ROUND(AZ104*L29,2)</f>
        <v>0</v>
      </c>
      <c r="AW104" s="75">
        <f>ROUND(BA104*L30,2)</f>
        <v>0</v>
      </c>
      <c r="AX104" s="75">
        <f>ROUND(BB104*L29,2)</f>
        <v>0</v>
      </c>
      <c r="AY104" s="75">
        <f>ROUND(BC104*L30,2)</f>
        <v>0</v>
      </c>
      <c r="AZ104" s="75">
        <f>ROUND(SUM(AZ105:AZ106),2)</f>
        <v>0</v>
      </c>
      <c r="BA104" s="75">
        <f>ROUND(SUM(BA105:BA106),2)</f>
        <v>0</v>
      </c>
      <c r="BB104" s="75">
        <f>ROUND(SUM(BB105:BB106),2)</f>
        <v>0</v>
      </c>
      <c r="BC104" s="75">
        <f>ROUND(SUM(BC105:BC106),2)</f>
        <v>0</v>
      </c>
      <c r="BD104" s="77">
        <f>ROUND(SUM(BD105:BD106),2)</f>
        <v>0</v>
      </c>
      <c r="BS104" s="78" t="s">
        <v>67</v>
      </c>
      <c r="BT104" s="78" t="s">
        <v>75</v>
      </c>
      <c r="BU104" s="78" t="s">
        <v>69</v>
      </c>
      <c r="BV104" s="78" t="s">
        <v>70</v>
      </c>
      <c r="BW104" s="78" t="s">
        <v>106</v>
      </c>
      <c r="BX104" s="78" t="s">
        <v>4</v>
      </c>
      <c r="CL104" s="78" t="s">
        <v>1</v>
      </c>
      <c r="CM104" s="78" t="s">
        <v>77</v>
      </c>
    </row>
    <row r="105" spans="1:90" s="42" customFormat="1" ht="16.5" customHeight="1">
      <c r="A105" s="79" t="s">
        <v>78</v>
      </c>
      <c r="B105" s="43"/>
      <c r="C105" s="80"/>
      <c r="D105" s="80"/>
      <c r="E105" s="424" t="s">
        <v>107</v>
      </c>
      <c r="F105" s="424"/>
      <c r="G105" s="424"/>
      <c r="H105" s="424"/>
      <c r="I105" s="424"/>
      <c r="J105" s="80"/>
      <c r="K105" s="424" t="s">
        <v>108</v>
      </c>
      <c r="L105" s="424"/>
      <c r="M105" s="424"/>
      <c r="N105" s="424"/>
      <c r="O105" s="424"/>
      <c r="P105" s="424"/>
      <c r="Q105" s="424"/>
      <c r="R105" s="424"/>
      <c r="S105" s="424"/>
      <c r="T105" s="424"/>
      <c r="U105" s="424"/>
      <c r="V105" s="424"/>
      <c r="W105" s="424"/>
      <c r="X105" s="424"/>
      <c r="Y105" s="424"/>
      <c r="Z105" s="424"/>
      <c r="AA105" s="424"/>
      <c r="AB105" s="424"/>
      <c r="AC105" s="424"/>
      <c r="AD105" s="424"/>
      <c r="AE105" s="424"/>
      <c r="AF105" s="424"/>
      <c r="AG105" s="404">
        <f>'08a - Silnoproud - část z...'!J32</f>
        <v>0</v>
      </c>
      <c r="AH105" s="405"/>
      <c r="AI105" s="405"/>
      <c r="AJ105" s="405"/>
      <c r="AK105" s="405"/>
      <c r="AL105" s="405"/>
      <c r="AM105" s="405"/>
      <c r="AN105" s="404">
        <f t="shared" si="0"/>
        <v>0</v>
      </c>
      <c r="AO105" s="405"/>
      <c r="AP105" s="405"/>
      <c r="AQ105" s="82" t="s">
        <v>81</v>
      </c>
      <c r="AR105" s="43"/>
      <c r="AS105" s="83">
        <v>0</v>
      </c>
      <c r="AT105" s="84">
        <f>ROUND(SUM(AV105:AW105),2)</f>
        <v>0</v>
      </c>
      <c r="AU105" s="85">
        <f>'08a - Silnoproud - část z...'!P131</f>
        <v>0</v>
      </c>
      <c r="AV105" s="84">
        <f>'08a - Silnoproud - část z...'!J35</f>
        <v>0</v>
      </c>
      <c r="AW105" s="84">
        <f>'08a - Silnoproud - část z...'!J36</f>
        <v>0</v>
      </c>
      <c r="AX105" s="84">
        <f>'08a - Silnoproud - část z...'!J37</f>
        <v>0</v>
      </c>
      <c r="AY105" s="84">
        <f>'08a - Silnoproud - část z...'!J38</f>
        <v>0</v>
      </c>
      <c r="AZ105" s="84">
        <f>'08a - Silnoproud - část z...'!F35</f>
        <v>0</v>
      </c>
      <c r="BA105" s="84">
        <f>'08a - Silnoproud - část z...'!F36</f>
        <v>0</v>
      </c>
      <c r="BB105" s="84">
        <f>'08a - Silnoproud - část z...'!F37</f>
        <v>0</v>
      </c>
      <c r="BC105" s="84">
        <f>'08a - Silnoproud - část z...'!F38</f>
        <v>0</v>
      </c>
      <c r="BD105" s="86">
        <f>'08a - Silnoproud - část z...'!F39</f>
        <v>0</v>
      </c>
      <c r="BT105" s="21" t="s">
        <v>77</v>
      </c>
      <c r="BV105" s="21" t="s">
        <v>70</v>
      </c>
      <c r="BW105" s="21" t="s">
        <v>109</v>
      </c>
      <c r="BX105" s="21" t="s">
        <v>106</v>
      </c>
      <c r="CL105" s="21" t="s">
        <v>1</v>
      </c>
    </row>
    <row r="106" spans="1:90" s="42" customFormat="1" ht="16.5" customHeight="1">
      <c r="A106" s="79" t="s">
        <v>78</v>
      </c>
      <c r="B106" s="43"/>
      <c r="C106" s="80"/>
      <c r="D106" s="80"/>
      <c r="E106" s="424" t="s">
        <v>110</v>
      </c>
      <c r="F106" s="424"/>
      <c r="G106" s="424"/>
      <c r="H106" s="424"/>
      <c r="I106" s="424"/>
      <c r="J106" s="80"/>
      <c r="K106" s="424" t="s">
        <v>111</v>
      </c>
      <c r="L106" s="424"/>
      <c r="M106" s="424"/>
      <c r="N106" s="424"/>
      <c r="O106" s="424"/>
      <c r="P106" s="424"/>
      <c r="Q106" s="424"/>
      <c r="R106" s="424"/>
      <c r="S106" s="424"/>
      <c r="T106" s="424"/>
      <c r="U106" s="424"/>
      <c r="V106" s="424"/>
      <c r="W106" s="424"/>
      <c r="X106" s="424"/>
      <c r="Y106" s="424"/>
      <c r="Z106" s="424"/>
      <c r="AA106" s="424"/>
      <c r="AB106" s="424"/>
      <c r="AC106" s="424"/>
      <c r="AD106" s="424"/>
      <c r="AE106" s="424"/>
      <c r="AF106" s="424"/>
      <c r="AG106" s="404">
        <f>+'08b - Slaboproud - část z...'!F24</f>
        <v>0</v>
      </c>
      <c r="AH106" s="405"/>
      <c r="AI106" s="405"/>
      <c r="AJ106" s="405"/>
      <c r="AK106" s="405"/>
      <c r="AL106" s="405"/>
      <c r="AM106" s="405"/>
      <c r="AN106" s="404">
        <f>SUM(AG106,AT106)</f>
        <v>0</v>
      </c>
      <c r="AO106" s="404"/>
      <c r="AP106" s="404"/>
      <c r="AQ106" s="82" t="s">
        <v>81</v>
      </c>
      <c r="AR106" s="43"/>
      <c r="AS106" s="83">
        <v>0</v>
      </c>
      <c r="AT106" s="84">
        <f>ROUND(SUM(AV106:AW106),2)</f>
        <v>0</v>
      </c>
      <c r="AU106" s="85"/>
      <c r="AV106" s="84">
        <f>+'08b - Slaboproud - část z...'!G24</f>
        <v>0</v>
      </c>
      <c r="AW106" s="84">
        <f>+BA106</f>
        <v>0</v>
      </c>
      <c r="AX106" s="84"/>
      <c r="AY106" s="84"/>
      <c r="AZ106" s="84">
        <f>+'08b - Slaboproud - část z...'!F24</f>
        <v>0</v>
      </c>
      <c r="BA106" s="84">
        <f>+'08b - Slaboproud - část z...'!F25</f>
        <v>0</v>
      </c>
      <c r="BB106" s="84"/>
      <c r="BC106" s="84"/>
      <c r="BD106" s="86"/>
      <c r="BT106" s="21" t="s">
        <v>77</v>
      </c>
      <c r="BV106" s="21" t="s">
        <v>70</v>
      </c>
      <c r="BW106" s="21" t="s">
        <v>112</v>
      </c>
      <c r="BX106" s="21" t="s">
        <v>106</v>
      </c>
      <c r="CL106" s="21" t="s">
        <v>1</v>
      </c>
    </row>
    <row r="107" spans="1:91" s="69" customFormat="1" ht="16.5" customHeight="1">
      <c r="A107" s="79" t="s">
        <v>78</v>
      </c>
      <c r="B107" s="70"/>
      <c r="C107" s="71"/>
      <c r="D107" s="422" t="s">
        <v>113</v>
      </c>
      <c r="E107" s="422"/>
      <c r="F107" s="422"/>
      <c r="G107" s="422"/>
      <c r="H107" s="422"/>
      <c r="I107" s="72"/>
      <c r="J107" s="422" t="s">
        <v>114</v>
      </c>
      <c r="K107" s="422"/>
      <c r="L107" s="422"/>
      <c r="M107" s="422"/>
      <c r="N107" s="422"/>
      <c r="O107" s="422"/>
      <c r="P107" s="422"/>
      <c r="Q107" s="422"/>
      <c r="R107" s="422"/>
      <c r="S107" s="422"/>
      <c r="T107" s="422"/>
      <c r="U107" s="422"/>
      <c r="V107" s="422"/>
      <c r="W107" s="422"/>
      <c r="X107" s="422"/>
      <c r="Y107" s="422"/>
      <c r="Z107" s="422"/>
      <c r="AA107" s="422"/>
      <c r="AB107" s="422"/>
      <c r="AC107" s="422"/>
      <c r="AD107" s="422"/>
      <c r="AE107" s="422"/>
      <c r="AF107" s="422"/>
      <c r="AG107" s="399">
        <f>'09 - Areálová kanalizace ...'!J30</f>
        <v>0</v>
      </c>
      <c r="AH107" s="400"/>
      <c r="AI107" s="400"/>
      <c r="AJ107" s="400"/>
      <c r="AK107" s="400"/>
      <c r="AL107" s="400"/>
      <c r="AM107" s="400"/>
      <c r="AN107" s="399">
        <f t="shared" si="0"/>
        <v>0</v>
      </c>
      <c r="AO107" s="400"/>
      <c r="AP107" s="400"/>
      <c r="AQ107" s="73" t="s">
        <v>74</v>
      </c>
      <c r="AR107" s="70"/>
      <c r="AS107" s="74">
        <v>0</v>
      </c>
      <c r="AT107" s="75">
        <f t="shared" si="1"/>
        <v>0</v>
      </c>
      <c r="AU107" s="76">
        <f>'09 - Areálová kanalizace ...'!P117</f>
        <v>0</v>
      </c>
      <c r="AV107" s="75">
        <f>'09 - Areálová kanalizace ...'!J33</f>
        <v>0</v>
      </c>
      <c r="AW107" s="75">
        <f>'09 - Areálová kanalizace ...'!J34</f>
        <v>0</v>
      </c>
      <c r="AX107" s="75">
        <f>'09 - Areálová kanalizace ...'!J35</f>
        <v>0</v>
      </c>
      <c r="AY107" s="75">
        <f>'09 - Areálová kanalizace ...'!J36</f>
        <v>0</v>
      </c>
      <c r="AZ107" s="75">
        <f>'09 - Areálová kanalizace ...'!F33</f>
        <v>0</v>
      </c>
      <c r="BA107" s="75">
        <f>'09 - Areálová kanalizace ...'!F34</f>
        <v>0</v>
      </c>
      <c r="BB107" s="75">
        <f>'09 - Areálová kanalizace ...'!F35</f>
        <v>0</v>
      </c>
      <c r="BC107" s="75">
        <f>'09 - Areálová kanalizace ...'!F36</f>
        <v>0</v>
      </c>
      <c r="BD107" s="77">
        <f>'09 - Areálová kanalizace ...'!F37</f>
        <v>0</v>
      </c>
      <c r="BT107" s="78" t="s">
        <v>75</v>
      </c>
      <c r="BV107" s="78" t="s">
        <v>70</v>
      </c>
      <c r="BW107" s="78" t="s">
        <v>115</v>
      </c>
      <c r="BX107" s="78" t="s">
        <v>4</v>
      </c>
      <c r="CL107" s="78" t="s">
        <v>1</v>
      </c>
      <c r="CM107" s="78" t="s">
        <v>77</v>
      </c>
    </row>
    <row r="108" spans="1:91" s="69" customFormat="1" ht="16.5" customHeight="1">
      <c r="A108" s="79" t="s">
        <v>78</v>
      </c>
      <c r="B108" s="70"/>
      <c r="C108" s="71"/>
      <c r="D108" s="422" t="s">
        <v>13</v>
      </c>
      <c r="E108" s="422"/>
      <c r="F108" s="422"/>
      <c r="G108" s="422"/>
      <c r="H108" s="422"/>
      <c r="I108" s="72"/>
      <c r="J108" s="422" t="s">
        <v>116</v>
      </c>
      <c r="K108" s="422"/>
      <c r="L108" s="422"/>
      <c r="M108" s="422"/>
      <c r="N108" s="422"/>
      <c r="O108" s="422"/>
      <c r="P108" s="422"/>
      <c r="Q108" s="422"/>
      <c r="R108" s="422"/>
      <c r="S108" s="422"/>
      <c r="T108" s="422"/>
      <c r="U108" s="422"/>
      <c r="V108" s="422"/>
      <c r="W108" s="422"/>
      <c r="X108" s="422"/>
      <c r="Y108" s="422"/>
      <c r="Z108" s="422"/>
      <c r="AA108" s="422"/>
      <c r="AB108" s="422"/>
      <c r="AC108" s="422"/>
      <c r="AD108" s="422"/>
      <c r="AE108" s="422"/>
      <c r="AF108" s="422"/>
      <c r="AG108" s="399">
        <f>'10 - Areálový vodovod - č...'!J30</f>
        <v>0</v>
      </c>
      <c r="AH108" s="400"/>
      <c r="AI108" s="400"/>
      <c r="AJ108" s="400"/>
      <c r="AK108" s="400"/>
      <c r="AL108" s="400"/>
      <c r="AM108" s="400"/>
      <c r="AN108" s="399">
        <f t="shared" si="0"/>
        <v>0</v>
      </c>
      <c r="AO108" s="400"/>
      <c r="AP108" s="400"/>
      <c r="AQ108" s="73" t="s">
        <v>74</v>
      </c>
      <c r="AR108" s="70"/>
      <c r="AS108" s="87">
        <v>0</v>
      </c>
      <c r="AT108" s="88">
        <f t="shared" si="1"/>
        <v>0</v>
      </c>
      <c r="AU108" s="89">
        <f>'10 - Areálový vodovod - č...'!P118</f>
        <v>0</v>
      </c>
      <c r="AV108" s="88">
        <f>'10 - Areálový vodovod - č...'!J33</f>
        <v>0</v>
      </c>
      <c r="AW108" s="88">
        <f>'10 - Areálový vodovod - č...'!J34</f>
        <v>0</v>
      </c>
      <c r="AX108" s="88">
        <f>'10 - Areálový vodovod - č...'!J35</f>
        <v>0</v>
      </c>
      <c r="AY108" s="88">
        <f>'10 - Areálový vodovod - č...'!J36</f>
        <v>0</v>
      </c>
      <c r="AZ108" s="88">
        <f>'10 - Areálový vodovod - č...'!F33</f>
        <v>0</v>
      </c>
      <c r="BA108" s="88">
        <f>'10 - Areálový vodovod - č...'!F34</f>
        <v>0</v>
      </c>
      <c r="BB108" s="88">
        <f>'10 - Areálový vodovod - č...'!F35</f>
        <v>0</v>
      </c>
      <c r="BC108" s="88">
        <f>'10 - Areálový vodovod - č...'!F36</f>
        <v>0</v>
      </c>
      <c r="BD108" s="90">
        <f>'10 - Areálový vodovod - č...'!F37</f>
        <v>0</v>
      </c>
      <c r="BT108" s="78" t="s">
        <v>75</v>
      </c>
      <c r="BV108" s="78" t="s">
        <v>70</v>
      </c>
      <c r="BW108" s="78" t="s">
        <v>117</v>
      </c>
      <c r="BX108" s="78" t="s">
        <v>4</v>
      </c>
      <c r="CL108" s="78" t="s">
        <v>1</v>
      </c>
      <c r="CM108" s="78" t="s">
        <v>77</v>
      </c>
    </row>
    <row r="109" spans="2:44" s="25" customFormat="1" ht="30" customHeight="1">
      <c r="B109" s="24"/>
      <c r="AR109" s="24"/>
    </row>
    <row r="110" spans="2:44" s="25" customFormat="1" ht="6.95" customHeight="1">
      <c r="B110" s="38"/>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24"/>
    </row>
    <row r="111" s="1" customFormat="1" ht="12"/>
    <row r="112" s="1" customFormat="1" ht="12"/>
  </sheetData>
  <sheetProtection password="C441" sheet="1" objects="1" scenarios="1"/>
  <mergeCells count="92">
    <mergeCell ref="J100:AF100"/>
    <mergeCell ref="J101:AF101"/>
    <mergeCell ref="J102:AF102"/>
    <mergeCell ref="J103:AF103"/>
    <mergeCell ref="J104:AF104"/>
    <mergeCell ref="J95:AF95"/>
    <mergeCell ref="K96:AF96"/>
    <mergeCell ref="K97:AF97"/>
    <mergeCell ref="J98:AF98"/>
    <mergeCell ref="J99:AF99"/>
    <mergeCell ref="AG101:AM101"/>
    <mergeCell ref="AG102:AM102"/>
    <mergeCell ref="AG103:AM103"/>
    <mergeCell ref="AG104:AM104"/>
    <mergeCell ref="AG94:AM94"/>
    <mergeCell ref="AS89:AT91"/>
    <mergeCell ref="AM90:AP90"/>
    <mergeCell ref="AG95:AM95"/>
    <mergeCell ref="AG96:AM96"/>
    <mergeCell ref="AG97:AM97"/>
    <mergeCell ref="AG92:AM92"/>
    <mergeCell ref="E106:I106"/>
    <mergeCell ref="D107:H107"/>
    <mergeCell ref="D108:H108"/>
    <mergeCell ref="AG107:AM107"/>
    <mergeCell ref="AG105:AM105"/>
    <mergeCell ref="AG106:AM106"/>
    <mergeCell ref="AG108:AM108"/>
    <mergeCell ref="J107:AF107"/>
    <mergeCell ref="K106:AF106"/>
    <mergeCell ref="J108:AF108"/>
    <mergeCell ref="K105:AF105"/>
    <mergeCell ref="D101:H101"/>
    <mergeCell ref="D102:H102"/>
    <mergeCell ref="D103:H103"/>
    <mergeCell ref="D104:H104"/>
    <mergeCell ref="E105:I105"/>
    <mergeCell ref="X35:AB35"/>
    <mergeCell ref="AK35:AO35"/>
    <mergeCell ref="D100:H100"/>
    <mergeCell ref="C92:G92"/>
    <mergeCell ref="D95:H95"/>
    <mergeCell ref="E96:I96"/>
    <mergeCell ref="E97:I97"/>
    <mergeCell ref="D98:H98"/>
    <mergeCell ref="D99:H99"/>
    <mergeCell ref="AM89:AP89"/>
    <mergeCell ref="AG98:AM98"/>
    <mergeCell ref="AG99:AM99"/>
    <mergeCell ref="AG100:AM100"/>
    <mergeCell ref="L85:AO85"/>
    <mergeCell ref="AM87:AN87"/>
    <mergeCell ref="I92:AF92"/>
    <mergeCell ref="W29:AE29"/>
    <mergeCell ref="W32:AE32"/>
    <mergeCell ref="W30:AE30"/>
    <mergeCell ref="W31:AE31"/>
    <mergeCell ref="W33:AE33"/>
    <mergeCell ref="AR2:BE2"/>
    <mergeCell ref="E23:AN23"/>
    <mergeCell ref="AK26:AO26"/>
    <mergeCell ref="L28:P28"/>
    <mergeCell ref="W28:AE28"/>
    <mergeCell ref="AK28:AO28"/>
    <mergeCell ref="AN106:AP106"/>
    <mergeCell ref="AN107:AP107"/>
    <mergeCell ref="AN108:AP108"/>
    <mergeCell ref="AN94:AP94"/>
    <mergeCell ref="K5:AO5"/>
    <mergeCell ref="K6:AO6"/>
    <mergeCell ref="AK29:AO29"/>
    <mergeCell ref="L29:P29"/>
    <mergeCell ref="AK30:AO30"/>
    <mergeCell ref="L30:P30"/>
    <mergeCell ref="AK31:AO31"/>
    <mergeCell ref="L31:P31"/>
    <mergeCell ref="AK32:AO32"/>
    <mergeCell ref="L32:P32"/>
    <mergeCell ref="AK33:AO33"/>
    <mergeCell ref="L33:P33"/>
    <mergeCell ref="AN101:AP101"/>
    <mergeCell ref="AN102:AP102"/>
    <mergeCell ref="AN103:AP103"/>
    <mergeCell ref="AN104:AP104"/>
    <mergeCell ref="AN105:AP105"/>
    <mergeCell ref="AN100:AP100"/>
    <mergeCell ref="AN92:AP92"/>
    <mergeCell ref="AN95:AP95"/>
    <mergeCell ref="AN96:AP96"/>
    <mergeCell ref="AN97:AP97"/>
    <mergeCell ref="AN98:AP98"/>
    <mergeCell ref="AN99:AP99"/>
  </mergeCells>
  <hyperlinks>
    <hyperlink ref="A96" location="'01a - Stavební část - čás...'!C2" display="/"/>
    <hyperlink ref="A97" location="'01b - Stavební část - čás...'!C2" display="/"/>
    <hyperlink ref="A98" location="'02 - Vytápění - část západ'!C2" display="/"/>
    <hyperlink ref="A99" location="'03 - VZT - část západ'!C2" display="/"/>
    <hyperlink ref="A100" location="'04 - Chlazení - část západ'!C2" display="/"/>
    <hyperlink ref="A101" location="'05 - Rozvod stlačeného vz...'!C2" display="/"/>
    <hyperlink ref="A102" location="'06 - ZTI - část západ'!C2" display="/"/>
    <hyperlink ref="A103" location="'07 - MaR - část západ'!C2" display="/"/>
    <hyperlink ref="A105" location="'08a - Silnoproud - část z...'!C2" display="/"/>
    <hyperlink ref="A106" location="'08b - Slaboproud - část z...'!C2" display="/"/>
    <hyperlink ref="A107" location="'09 - Areálová kanalizace ...'!C2" display="/"/>
    <hyperlink ref="A108" location="'10 - Areálový vodovod - č...'!C2" display="/"/>
  </hyperlinks>
  <printOptions/>
  <pageMargins left="0.39375" right="0.39375" top="0.39375" bottom="0.39375" header="0" footer="0"/>
  <pageSetup blackAndWhite="1" fitToHeight="100" fitToWidth="1" horizontalDpi="600" verticalDpi="600" orientation="portrait" paperSize="9" scale="75"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345"/>
  <sheetViews>
    <sheetView showGridLines="0" workbookViewId="0" topLeftCell="A1">
      <selection activeCell="A2" sqref="A2"/>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c r="A1" s="1"/>
    </row>
    <row r="2" spans="12:46" s="211" customFormat="1" ht="36.95" customHeight="1">
      <c r="L2" s="413" t="s">
        <v>5</v>
      </c>
      <c r="M2" s="408"/>
      <c r="N2" s="408"/>
      <c r="O2" s="408"/>
      <c r="P2" s="408"/>
      <c r="Q2" s="408"/>
      <c r="R2" s="408"/>
      <c r="S2" s="408"/>
      <c r="T2" s="408"/>
      <c r="U2" s="408"/>
      <c r="V2" s="408"/>
      <c r="AT2" s="12" t="s">
        <v>109</v>
      </c>
    </row>
    <row r="3" spans="2:46" s="211" customFormat="1" ht="6.95" customHeight="1">
      <c r="B3" s="13"/>
      <c r="C3" s="14"/>
      <c r="D3" s="14"/>
      <c r="E3" s="14"/>
      <c r="F3" s="14"/>
      <c r="G3" s="14"/>
      <c r="H3" s="14"/>
      <c r="I3" s="14"/>
      <c r="J3" s="14"/>
      <c r="K3" s="14"/>
      <c r="L3" s="15"/>
      <c r="AT3" s="12" t="s">
        <v>77</v>
      </c>
    </row>
    <row r="4" spans="2:46" s="211" customFormat="1" ht="24.95" customHeight="1">
      <c r="B4" s="15"/>
      <c r="D4" s="16" t="s">
        <v>118</v>
      </c>
      <c r="L4" s="15"/>
      <c r="M4" s="94" t="s">
        <v>10</v>
      </c>
      <c r="AT4" s="12" t="s">
        <v>3</v>
      </c>
    </row>
    <row r="5" spans="2:12" s="211" customFormat="1" ht="6.95" customHeight="1">
      <c r="B5" s="15"/>
      <c r="L5" s="15"/>
    </row>
    <row r="6" spans="2:12" s="211" customFormat="1" ht="12" customHeight="1">
      <c r="B6" s="15"/>
      <c r="D6" s="218" t="s">
        <v>14</v>
      </c>
      <c r="L6" s="15"/>
    </row>
    <row r="7" spans="2:12" s="211" customFormat="1" ht="24.75" customHeight="1">
      <c r="B7" s="15"/>
      <c r="E7" s="440" t="str">
        <f>'Rekapitulace stavby'!K6</f>
        <v>2. etapa modernizace obj. č. 306 (hangár H53) - části západ a úseků části východ situovaného v areálu LOM PRAHA s.p. na letišti Praha – Kbely</v>
      </c>
      <c r="F7" s="441"/>
      <c r="G7" s="441"/>
      <c r="H7" s="441"/>
      <c r="L7" s="15"/>
    </row>
    <row r="8" spans="2:12" s="211" customFormat="1" ht="12" customHeight="1">
      <c r="B8" s="15"/>
      <c r="D8" s="218" t="s">
        <v>119</v>
      </c>
      <c r="L8" s="15"/>
    </row>
    <row r="9" spans="2:12" s="217" customFormat="1" ht="16.5" customHeight="1">
      <c r="B9" s="24"/>
      <c r="E9" s="440" t="s">
        <v>2364</v>
      </c>
      <c r="F9" s="439"/>
      <c r="G9" s="439"/>
      <c r="H9" s="439"/>
      <c r="L9" s="24"/>
    </row>
    <row r="10" spans="2:12" s="217" customFormat="1" ht="12" customHeight="1">
      <c r="B10" s="24"/>
      <c r="D10" s="218" t="s">
        <v>121</v>
      </c>
      <c r="L10" s="24"/>
    </row>
    <row r="11" spans="2:12" s="217" customFormat="1" ht="36.95" customHeight="1">
      <c r="B11" s="24"/>
      <c r="E11" s="427" t="s">
        <v>2365</v>
      </c>
      <c r="F11" s="439"/>
      <c r="G11" s="439"/>
      <c r="H11" s="439"/>
      <c r="L11" s="24"/>
    </row>
    <row r="12" spans="2:12" s="217" customFormat="1" ht="12">
      <c r="B12" s="24"/>
      <c r="L12" s="24"/>
    </row>
    <row r="13" spans="2:12" s="217" customFormat="1" ht="12" customHeight="1">
      <c r="B13" s="24"/>
      <c r="D13" s="218" t="s">
        <v>15</v>
      </c>
      <c r="F13" s="216" t="s">
        <v>1</v>
      </c>
      <c r="I13" s="218" t="s">
        <v>16</v>
      </c>
      <c r="J13" s="216" t="s">
        <v>1</v>
      </c>
      <c r="L13" s="24"/>
    </row>
    <row r="14" spans="2:12" s="217" customFormat="1" ht="12" customHeight="1">
      <c r="B14" s="24"/>
      <c r="D14" s="218" t="s">
        <v>17</v>
      </c>
      <c r="F14" s="216" t="s">
        <v>2872</v>
      </c>
      <c r="I14" s="218" t="s">
        <v>18</v>
      </c>
      <c r="J14" s="93">
        <f>'Rekapitulace stavby'!AN8</f>
        <v>43760</v>
      </c>
      <c r="L14" s="24"/>
    </row>
    <row r="15" spans="2:12" s="217" customFormat="1" ht="10.9" customHeight="1">
      <c r="B15" s="24"/>
      <c r="L15" s="24"/>
    </row>
    <row r="16" spans="2:12" s="217" customFormat="1" ht="12" customHeight="1">
      <c r="B16" s="24"/>
      <c r="D16" s="218" t="s">
        <v>19</v>
      </c>
      <c r="I16" s="218" t="s">
        <v>20</v>
      </c>
      <c r="J16" s="216" t="s">
        <v>2874</v>
      </c>
      <c r="L16" s="24"/>
    </row>
    <row r="17" spans="2:12" s="217" customFormat="1" ht="18" customHeight="1">
      <c r="B17" s="24"/>
      <c r="E17" s="216" t="s">
        <v>2873</v>
      </c>
      <c r="I17" s="218" t="s">
        <v>21</v>
      </c>
      <c r="J17" s="216" t="s">
        <v>2875</v>
      </c>
      <c r="L17" s="24"/>
    </row>
    <row r="18" spans="2:12" s="217" customFormat="1" ht="6.95" customHeight="1">
      <c r="B18" s="24"/>
      <c r="L18" s="24"/>
    </row>
    <row r="19" spans="2:12" s="217" customFormat="1" ht="12" customHeight="1">
      <c r="B19" s="24"/>
      <c r="D19" s="218" t="s">
        <v>22</v>
      </c>
      <c r="I19" s="218" t="s">
        <v>20</v>
      </c>
      <c r="J19" s="219">
        <f>'Rekapitulace stavby'!AN13</f>
        <v>0</v>
      </c>
      <c r="L19" s="24"/>
    </row>
    <row r="20" spans="2:12" s="217" customFormat="1" ht="18" customHeight="1">
      <c r="B20" s="24"/>
      <c r="E20" s="442">
        <f>'Rekapitulace stavby'!E14</f>
        <v>0</v>
      </c>
      <c r="F20" s="442"/>
      <c r="G20" s="442"/>
      <c r="H20" s="442"/>
      <c r="I20" s="218" t="s">
        <v>21</v>
      </c>
      <c r="J20" s="219">
        <f>'Rekapitulace stavby'!AN14</f>
        <v>0</v>
      </c>
      <c r="L20" s="24"/>
    </row>
    <row r="21" spans="2:12" s="217" customFormat="1" ht="6.95" customHeight="1">
      <c r="B21" s="24"/>
      <c r="L21" s="24"/>
    </row>
    <row r="22" spans="2:12" s="217" customFormat="1" ht="12" customHeight="1">
      <c r="B22" s="24"/>
      <c r="D22" s="218" t="s">
        <v>23</v>
      </c>
      <c r="I22" s="218" t="s">
        <v>20</v>
      </c>
      <c r="J22" s="216" t="s">
        <v>1</v>
      </c>
      <c r="L22" s="24"/>
    </row>
    <row r="23" spans="2:12" s="217" customFormat="1" ht="18" customHeight="1">
      <c r="B23" s="24"/>
      <c r="E23" s="216" t="s">
        <v>24</v>
      </c>
      <c r="I23" s="218" t="s">
        <v>21</v>
      </c>
      <c r="J23" s="216" t="s">
        <v>1</v>
      </c>
      <c r="L23" s="24"/>
    </row>
    <row r="24" spans="2:12" s="217" customFormat="1" ht="6.95" customHeight="1">
      <c r="B24" s="24"/>
      <c r="L24" s="24"/>
    </row>
    <row r="25" spans="2:12" s="217" customFormat="1" ht="12" customHeight="1">
      <c r="B25" s="24"/>
      <c r="D25" s="218" t="s">
        <v>26</v>
      </c>
      <c r="I25" s="218" t="s">
        <v>20</v>
      </c>
      <c r="J25" s="216" t="str">
        <f>IF('Rekapitulace stavby'!AN19="","",'Rekapitulace stavby'!AN19)</f>
        <v/>
      </c>
      <c r="L25" s="24"/>
    </row>
    <row r="26" spans="2:12" s="217" customFormat="1" ht="18" customHeight="1">
      <c r="B26" s="24"/>
      <c r="E26" s="219" t="str">
        <f>IF('Rekapitulace stavby'!E20="","",'Rekapitulace stavby'!E20)</f>
        <v/>
      </c>
      <c r="F26" s="92"/>
      <c r="G26" s="92"/>
      <c r="H26" s="92"/>
      <c r="I26" s="218" t="s">
        <v>21</v>
      </c>
      <c r="J26" s="216" t="str">
        <f>IF('Rekapitulace stavby'!AN20="","",'Rekapitulace stavby'!AN20)</f>
        <v/>
      </c>
      <c r="L26" s="24"/>
    </row>
    <row r="27" spans="2:12" s="217" customFormat="1" ht="6.95" customHeight="1">
      <c r="B27" s="24"/>
      <c r="L27" s="24"/>
    </row>
    <row r="28" spans="2:12" s="217" customFormat="1" ht="12" customHeight="1">
      <c r="B28" s="24"/>
      <c r="D28" s="218" t="s">
        <v>27</v>
      </c>
      <c r="L28" s="24"/>
    </row>
    <row r="29" spans="2:12" s="98" customFormat="1" ht="16.5" customHeight="1">
      <c r="B29" s="97"/>
      <c r="E29" s="414" t="s">
        <v>1</v>
      </c>
      <c r="F29" s="414"/>
      <c r="G29" s="414"/>
      <c r="H29" s="414"/>
      <c r="L29" s="97"/>
    </row>
    <row r="30" spans="2:12" s="217" customFormat="1" ht="6.95" customHeight="1">
      <c r="B30" s="24"/>
      <c r="L30" s="24"/>
    </row>
    <row r="31" spans="2:12" s="217" customFormat="1" ht="6.95" customHeight="1">
      <c r="B31" s="24"/>
      <c r="D31" s="48"/>
      <c r="E31" s="48"/>
      <c r="F31" s="48"/>
      <c r="G31" s="48"/>
      <c r="H31" s="48"/>
      <c r="I31" s="48"/>
      <c r="J31" s="48"/>
      <c r="K31" s="48"/>
      <c r="L31" s="24"/>
    </row>
    <row r="32" spans="2:12" s="217" customFormat="1" ht="25.35" customHeight="1">
      <c r="B32" s="24"/>
      <c r="D32" s="99" t="s">
        <v>28</v>
      </c>
      <c r="J32" s="215">
        <f>ROUND(J131,2)</f>
        <v>0</v>
      </c>
      <c r="L32" s="24"/>
    </row>
    <row r="33" spans="2:12" s="217" customFormat="1" ht="6.95" customHeight="1">
      <c r="B33" s="24"/>
      <c r="D33" s="48"/>
      <c r="E33" s="48"/>
      <c r="F33" s="48"/>
      <c r="G33" s="48"/>
      <c r="H33" s="48"/>
      <c r="I33" s="48"/>
      <c r="J33" s="48"/>
      <c r="K33" s="48"/>
      <c r="L33" s="24"/>
    </row>
    <row r="34" spans="2:12" s="217" customFormat="1" ht="14.45" customHeight="1">
      <c r="B34" s="24"/>
      <c r="F34" s="214" t="s">
        <v>30</v>
      </c>
      <c r="I34" s="214" t="s">
        <v>29</v>
      </c>
      <c r="J34" s="214" t="s">
        <v>31</v>
      </c>
      <c r="L34" s="24"/>
    </row>
    <row r="35" spans="2:12" s="217" customFormat="1" ht="14.45" customHeight="1">
      <c r="B35" s="24"/>
      <c r="D35" s="102" t="s">
        <v>32</v>
      </c>
      <c r="E35" s="218" t="s">
        <v>33</v>
      </c>
      <c r="F35" s="103">
        <f>ROUND((SUM(BE131:BE344)),2)</f>
        <v>0</v>
      </c>
      <c r="I35" s="104">
        <v>0.21</v>
      </c>
      <c r="J35" s="103">
        <f>ROUND(((SUM(BE131:BE344))*I35),2)</f>
        <v>0</v>
      </c>
      <c r="L35" s="24"/>
    </row>
    <row r="36" spans="2:12" s="217" customFormat="1" ht="14.45" customHeight="1">
      <c r="B36" s="24"/>
      <c r="E36" s="218" t="s">
        <v>34</v>
      </c>
      <c r="F36" s="103">
        <f>ROUND((SUM(BF131:BF344)),2)</f>
        <v>0</v>
      </c>
      <c r="I36" s="104">
        <v>0.15</v>
      </c>
      <c r="J36" s="103">
        <f>ROUND(((SUM(BF131:BF344))*I36),2)</f>
        <v>0</v>
      </c>
      <c r="L36" s="24"/>
    </row>
    <row r="37" spans="2:12" s="217" customFormat="1" ht="14.45" customHeight="1" hidden="1">
      <c r="B37" s="24"/>
      <c r="E37" s="218" t="s">
        <v>35</v>
      </c>
      <c r="F37" s="103">
        <f>ROUND((SUM(BG131:BG344)),2)</f>
        <v>0</v>
      </c>
      <c r="I37" s="104">
        <v>0.21</v>
      </c>
      <c r="J37" s="103">
        <f>0</f>
        <v>0</v>
      </c>
      <c r="L37" s="24"/>
    </row>
    <row r="38" spans="2:12" s="217" customFormat="1" ht="14.45" customHeight="1" hidden="1">
      <c r="B38" s="24"/>
      <c r="E38" s="218" t="s">
        <v>36</v>
      </c>
      <c r="F38" s="103">
        <f>ROUND((SUM(BH131:BH344)),2)</f>
        <v>0</v>
      </c>
      <c r="I38" s="104">
        <v>0.15</v>
      </c>
      <c r="J38" s="103">
        <f>0</f>
        <v>0</v>
      </c>
      <c r="L38" s="24"/>
    </row>
    <row r="39" spans="2:12" s="217" customFormat="1" ht="14.45" customHeight="1" hidden="1">
      <c r="B39" s="24"/>
      <c r="E39" s="218" t="s">
        <v>37</v>
      </c>
      <c r="F39" s="103">
        <f>ROUND((SUM(BI131:BI344)),2)</f>
        <v>0</v>
      </c>
      <c r="I39" s="104">
        <v>0</v>
      </c>
      <c r="J39" s="103">
        <f>0</f>
        <v>0</v>
      </c>
      <c r="L39" s="24"/>
    </row>
    <row r="40" spans="2:12" s="217" customFormat="1" ht="6.95" customHeight="1">
      <c r="B40" s="24"/>
      <c r="L40" s="24"/>
    </row>
    <row r="41" spans="2:12" s="217" customFormat="1" ht="25.35" customHeight="1">
      <c r="B41" s="24"/>
      <c r="C41" s="105"/>
      <c r="D41" s="106" t="s">
        <v>38</v>
      </c>
      <c r="E41" s="52"/>
      <c r="F41" s="52"/>
      <c r="G41" s="107" t="s">
        <v>39</v>
      </c>
      <c r="H41" s="108" t="s">
        <v>40</v>
      </c>
      <c r="I41" s="52"/>
      <c r="J41" s="109">
        <f>SUM(J32:J39)</f>
        <v>0</v>
      </c>
      <c r="K41" s="110"/>
      <c r="L41" s="24"/>
    </row>
    <row r="42" spans="2:12" s="217" customFormat="1" ht="14.45" customHeight="1">
      <c r="B42" s="24"/>
      <c r="L42" s="24"/>
    </row>
    <row r="43" spans="2:12" s="211" customFormat="1" ht="14.45" customHeight="1">
      <c r="B43" s="15"/>
      <c r="L43" s="15"/>
    </row>
    <row r="44" spans="2:12" s="211" customFormat="1" ht="14.45" customHeight="1">
      <c r="B44" s="15"/>
      <c r="L44" s="15"/>
    </row>
    <row r="45" spans="2:12" s="211" customFormat="1" ht="14.45" customHeight="1">
      <c r="B45" s="15"/>
      <c r="L45" s="15"/>
    </row>
    <row r="46" spans="2:12" s="211" customFormat="1" ht="14.45" customHeight="1">
      <c r="B46" s="15"/>
      <c r="L46" s="15"/>
    </row>
    <row r="47" spans="2:12" s="211" customFormat="1" ht="14.45" customHeight="1">
      <c r="B47" s="15"/>
      <c r="L47" s="15"/>
    </row>
    <row r="48" spans="2:12" s="211" customFormat="1" ht="14.45" customHeight="1">
      <c r="B48" s="15"/>
      <c r="L48" s="15"/>
    </row>
    <row r="49" spans="2:12" s="211" customFormat="1" ht="14.45" customHeight="1">
      <c r="B49" s="15"/>
      <c r="L49" s="15"/>
    </row>
    <row r="50" spans="2:12" s="217" customFormat="1" ht="14.45" customHeight="1">
      <c r="B50" s="24"/>
      <c r="D50" s="35" t="s">
        <v>41</v>
      </c>
      <c r="E50" s="36"/>
      <c r="F50" s="36"/>
      <c r="G50" s="35" t="s">
        <v>42</v>
      </c>
      <c r="H50" s="36"/>
      <c r="I50" s="36"/>
      <c r="J50" s="36"/>
      <c r="K50" s="36"/>
      <c r="L50" s="24"/>
    </row>
    <row r="51" spans="2:12" s="211" customFormat="1" ht="12">
      <c r="B51" s="15"/>
      <c r="L51" s="15"/>
    </row>
    <row r="52" spans="2:12" s="211" customFormat="1" ht="12">
      <c r="B52" s="15"/>
      <c r="L52" s="15"/>
    </row>
    <row r="53" spans="2:12" s="211" customFormat="1" ht="12">
      <c r="B53" s="15"/>
      <c r="L53" s="15"/>
    </row>
    <row r="54" spans="2:12" s="211" customFormat="1" ht="12">
      <c r="B54" s="15"/>
      <c r="L54" s="15"/>
    </row>
    <row r="55" spans="2:12" s="211" customFormat="1" ht="12">
      <c r="B55" s="15"/>
      <c r="L55" s="15"/>
    </row>
    <row r="56" spans="2:12" s="211" customFormat="1" ht="12">
      <c r="B56" s="15"/>
      <c r="L56" s="15"/>
    </row>
    <row r="57" spans="2:12" s="211" customFormat="1" ht="12">
      <c r="B57" s="15"/>
      <c r="L57" s="15"/>
    </row>
    <row r="58" spans="2:12" s="211" customFormat="1" ht="12">
      <c r="B58" s="15"/>
      <c r="L58" s="15"/>
    </row>
    <row r="59" spans="2:12" s="211" customFormat="1" ht="12">
      <c r="B59" s="15"/>
      <c r="L59" s="15"/>
    </row>
    <row r="60" spans="2:12" s="211" customFormat="1" ht="12">
      <c r="B60" s="15"/>
      <c r="L60" s="15"/>
    </row>
    <row r="61" spans="2:12" s="217" customFormat="1" ht="12.75">
      <c r="B61" s="24"/>
      <c r="D61" s="37" t="s">
        <v>43</v>
      </c>
      <c r="E61" s="213"/>
      <c r="F61" s="111" t="s">
        <v>44</v>
      </c>
      <c r="G61" s="37" t="s">
        <v>43</v>
      </c>
      <c r="H61" s="213"/>
      <c r="I61" s="213"/>
      <c r="J61" s="112" t="s">
        <v>44</v>
      </c>
      <c r="K61" s="213"/>
      <c r="L61" s="24"/>
    </row>
    <row r="62" spans="2:12" s="211" customFormat="1" ht="12">
      <c r="B62" s="15"/>
      <c r="L62" s="15"/>
    </row>
    <row r="63" spans="2:12" s="211" customFormat="1" ht="12">
      <c r="B63" s="15"/>
      <c r="L63" s="15"/>
    </row>
    <row r="64" spans="2:12" s="211" customFormat="1" ht="12">
      <c r="B64" s="15"/>
      <c r="L64" s="15"/>
    </row>
    <row r="65" spans="2:12" s="217" customFormat="1" ht="12.75">
      <c r="B65" s="24"/>
      <c r="D65" s="35" t="s">
        <v>45</v>
      </c>
      <c r="E65" s="36"/>
      <c r="F65" s="36"/>
      <c r="G65" s="35" t="s">
        <v>46</v>
      </c>
      <c r="H65" s="36"/>
      <c r="I65" s="36"/>
      <c r="J65" s="36"/>
      <c r="K65" s="36"/>
      <c r="L65" s="24"/>
    </row>
    <row r="66" spans="2:12" s="211" customFormat="1" ht="12">
      <c r="B66" s="15"/>
      <c r="L66" s="15"/>
    </row>
    <row r="67" spans="2:12" s="211" customFormat="1" ht="12">
      <c r="B67" s="15"/>
      <c r="L67" s="15"/>
    </row>
    <row r="68" spans="2:12" s="211" customFormat="1" ht="12">
      <c r="B68" s="15"/>
      <c r="L68" s="15"/>
    </row>
    <row r="69" spans="2:12" s="211" customFormat="1" ht="12">
      <c r="B69" s="15"/>
      <c r="L69" s="15"/>
    </row>
    <row r="70" spans="2:12" s="211" customFormat="1" ht="12">
      <c r="B70" s="15"/>
      <c r="L70" s="15"/>
    </row>
    <row r="71" spans="2:12" s="211" customFormat="1" ht="12">
      <c r="B71" s="15"/>
      <c r="L71" s="15"/>
    </row>
    <row r="72" spans="2:12" s="211" customFormat="1" ht="12">
      <c r="B72" s="15"/>
      <c r="L72" s="15"/>
    </row>
    <row r="73" spans="2:12" s="211" customFormat="1" ht="12">
      <c r="B73" s="15"/>
      <c r="L73" s="15"/>
    </row>
    <row r="74" spans="2:12" s="211" customFormat="1" ht="12">
      <c r="B74" s="15"/>
      <c r="L74" s="15"/>
    </row>
    <row r="75" spans="2:12" s="211" customFormat="1" ht="12">
      <c r="B75" s="15"/>
      <c r="L75" s="15"/>
    </row>
    <row r="76" spans="2:12" s="217" customFormat="1" ht="12.75">
      <c r="B76" s="24"/>
      <c r="D76" s="37" t="s">
        <v>43</v>
      </c>
      <c r="E76" s="213"/>
      <c r="F76" s="111" t="s">
        <v>44</v>
      </c>
      <c r="G76" s="37" t="s">
        <v>43</v>
      </c>
      <c r="H76" s="213"/>
      <c r="I76" s="213"/>
      <c r="J76" s="112" t="s">
        <v>44</v>
      </c>
      <c r="K76" s="213"/>
      <c r="L76" s="24"/>
    </row>
    <row r="77" spans="2:12" s="217" customFormat="1" ht="14.45" customHeight="1">
      <c r="B77" s="38"/>
      <c r="C77" s="39"/>
      <c r="D77" s="39"/>
      <c r="E77" s="39"/>
      <c r="F77" s="39"/>
      <c r="G77" s="39"/>
      <c r="H77" s="39"/>
      <c r="I77" s="39"/>
      <c r="J77" s="39"/>
      <c r="K77" s="39"/>
      <c r="L77" s="24"/>
    </row>
    <row r="78" s="211" customFormat="1" ht="12"/>
    <row r="79" s="211" customFormat="1" ht="12"/>
    <row r="80" s="211" customFormat="1" ht="12"/>
    <row r="81" spans="2:12" s="217" customFormat="1" ht="6.95" customHeight="1">
      <c r="B81" s="40"/>
      <c r="C81" s="41"/>
      <c r="D81" s="41"/>
      <c r="E81" s="41"/>
      <c r="F81" s="41"/>
      <c r="G81" s="41"/>
      <c r="H81" s="41"/>
      <c r="I81" s="41"/>
      <c r="J81" s="41"/>
      <c r="K81" s="41"/>
      <c r="L81" s="24"/>
    </row>
    <row r="82" spans="2:12" s="217" customFormat="1" ht="24.95" customHeight="1">
      <c r="B82" s="24"/>
      <c r="C82" s="16" t="s">
        <v>123</v>
      </c>
      <c r="L82" s="24"/>
    </row>
    <row r="83" spans="2:12" s="217" customFormat="1" ht="6.95" customHeight="1">
      <c r="B83" s="24"/>
      <c r="L83" s="24"/>
    </row>
    <row r="84" spans="2:12" s="217" customFormat="1" ht="12" customHeight="1">
      <c r="B84" s="24"/>
      <c r="C84" s="218" t="s">
        <v>14</v>
      </c>
      <c r="L84" s="24"/>
    </row>
    <row r="85" spans="2:12" s="217" customFormat="1" ht="24.75" customHeight="1">
      <c r="B85" s="24"/>
      <c r="E85" s="440" t="str">
        <f>E7</f>
        <v>2. etapa modernizace obj. č. 306 (hangár H53) - části západ a úseků části východ situovaného v areálu LOM PRAHA s.p. na letišti Praha – Kbely</v>
      </c>
      <c r="F85" s="441"/>
      <c r="G85" s="441"/>
      <c r="H85" s="441"/>
      <c r="L85" s="24"/>
    </row>
    <row r="86" spans="2:12" s="211" customFormat="1" ht="12" customHeight="1">
      <c r="B86" s="15"/>
      <c r="C86" s="218" t="s">
        <v>119</v>
      </c>
      <c r="L86" s="15"/>
    </row>
    <row r="87" spans="2:12" s="217" customFormat="1" ht="16.5" customHeight="1">
      <c r="B87" s="24"/>
      <c r="E87" s="440" t="s">
        <v>2364</v>
      </c>
      <c r="F87" s="439"/>
      <c r="G87" s="439"/>
      <c r="H87" s="439"/>
      <c r="L87" s="24"/>
    </row>
    <row r="88" spans="2:12" s="217" customFormat="1" ht="12" customHeight="1">
      <c r="B88" s="24"/>
      <c r="C88" s="218" t="s">
        <v>121</v>
      </c>
      <c r="L88" s="24"/>
    </row>
    <row r="89" spans="2:12" s="217" customFormat="1" ht="16.5" customHeight="1">
      <c r="B89" s="24"/>
      <c r="E89" s="427" t="str">
        <f>E11</f>
        <v>08a - Silnoproud - část západ</v>
      </c>
      <c r="F89" s="439"/>
      <c r="G89" s="439"/>
      <c r="H89" s="439"/>
      <c r="L89" s="24"/>
    </row>
    <row r="90" spans="2:12" s="217" customFormat="1" ht="6.95" customHeight="1">
      <c r="B90" s="24"/>
      <c r="L90" s="24"/>
    </row>
    <row r="91" spans="2:12" s="217" customFormat="1" ht="12" customHeight="1">
      <c r="B91" s="24"/>
      <c r="C91" s="218" t="s">
        <v>17</v>
      </c>
      <c r="F91" s="216" t="str">
        <f>F14</f>
        <v>Areál LOM PRAHA s.p., Praha 9 - Kbely</v>
      </c>
      <c r="I91" s="218" t="s">
        <v>18</v>
      </c>
      <c r="J91" s="210">
        <f>IF(J14="","",J14)</f>
        <v>43760</v>
      </c>
      <c r="L91" s="24"/>
    </row>
    <row r="92" spans="2:12" s="217" customFormat="1" ht="6.95" customHeight="1">
      <c r="B92" s="24"/>
      <c r="L92" s="24"/>
    </row>
    <row r="93" spans="2:12" s="217" customFormat="1" ht="27.95" customHeight="1">
      <c r="B93" s="24"/>
      <c r="C93" s="218" t="s">
        <v>19</v>
      </c>
      <c r="F93" s="216" t="str">
        <f>E17</f>
        <v>LOM PRAHA s.p.</v>
      </c>
      <c r="I93" s="218" t="s">
        <v>23</v>
      </c>
      <c r="J93" s="114" t="str">
        <f>E23</f>
        <v>DIGITRONIC CZ s.r.o.</v>
      </c>
      <c r="L93" s="24"/>
    </row>
    <row r="94" spans="2:12" s="217" customFormat="1" ht="15.2" customHeight="1">
      <c r="B94" s="24"/>
      <c r="C94" s="218" t="s">
        <v>22</v>
      </c>
      <c r="F94" s="219">
        <f>IF(E20="","",E20)</f>
        <v>0</v>
      </c>
      <c r="G94" s="92"/>
      <c r="H94" s="92"/>
      <c r="I94" s="218" t="s">
        <v>26</v>
      </c>
      <c r="J94" s="212" t="str">
        <f>E26</f>
        <v/>
      </c>
      <c r="K94" s="92"/>
      <c r="L94" s="24"/>
    </row>
    <row r="95" spans="2:12" s="217" customFormat="1" ht="10.35" customHeight="1">
      <c r="B95" s="24"/>
      <c r="L95" s="24"/>
    </row>
    <row r="96" spans="2:12" s="217" customFormat="1" ht="29.25" customHeight="1">
      <c r="B96" s="24"/>
      <c r="C96" s="115" t="s">
        <v>124</v>
      </c>
      <c r="D96" s="105"/>
      <c r="E96" s="105"/>
      <c r="F96" s="105"/>
      <c r="G96" s="105"/>
      <c r="H96" s="105"/>
      <c r="I96" s="105"/>
      <c r="J96" s="116" t="s">
        <v>125</v>
      </c>
      <c r="K96" s="105"/>
      <c r="L96" s="24"/>
    </row>
    <row r="97" spans="2:12" s="217" customFormat="1" ht="10.35" customHeight="1">
      <c r="B97" s="24"/>
      <c r="L97" s="24"/>
    </row>
    <row r="98" spans="2:47" s="217" customFormat="1" ht="22.9" customHeight="1">
      <c r="B98" s="24"/>
      <c r="C98" s="117" t="s">
        <v>126</v>
      </c>
      <c r="J98" s="215">
        <f>J131</f>
        <v>0</v>
      </c>
      <c r="L98" s="24"/>
      <c r="AU98" s="12" t="s">
        <v>127</v>
      </c>
    </row>
    <row r="99" spans="2:12" s="119" customFormat="1" ht="24.95" customHeight="1">
      <c r="B99" s="118"/>
      <c r="D99" s="120" t="s">
        <v>2290</v>
      </c>
      <c r="E99" s="121"/>
      <c r="F99" s="121"/>
      <c r="G99" s="121"/>
      <c r="H99" s="121"/>
      <c r="I99" s="121"/>
      <c r="J99" s="122">
        <f>J132</f>
        <v>0</v>
      </c>
      <c r="L99" s="118"/>
    </row>
    <row r="100" spans="2:12" s="119" customFormat="1" ht="24.95" customHeight="1">
      <c r="B100" s="118"/>
      <c r="D100" s="120" t="s">
        <v>2291</v>
      </c>
      <c r="E100" s="121"/>
      <c r="F100" s="121"/>
      <c r="G100" s="121"/>
      <c r="H100" s="121"/>
      <c r="I100" s="121"/>
      <c r="J100" s="122">
        <f>J255</f>
        <v>0</v>
      </c>
      <c r="L100" s="118"/>
    </row>
    <row r="101" spans="2:12" s="119" customFormat="1" ht="24.95" customHeight="1">
      <c r="B101" s="118"/>
      <c r="D101" s="120" t="s">
        <v>2290</v>
      </c>
      <c r="E101" s="121"/>
      <c r="F101" s="121"/>
      <c r="G101" s="121"/>
      <c r="H101" s="121"/>
      <c r="I101" s="121"/>
      <c r="J101" s="122">
        <f>J258</f>
        <v>0</v>
      </c>
      <c r="L101" s="118"/>
    </row>
    <row r="102" spans="2:12" s="119" customFormat="1" ht="24.95" customHeight="1">
      <c r="B102" s="118"/>
      <c r="D102" s="120" t="s">
        <v>2291</v>
      </c>
      <c r="E102" s="121"/>
      <c r="F102" s="121"/>
      <c r="G102" s="121"/>
      <c r="H102" s="121"/>
      <c r="I102" s="121"/>
      <c r="J102" s="122">
        <f>J267</f>
        <v>0</v>
      </c>
      <c r="L102" s="118"/>
    </row>
    <row r="103" spans="2:12" s="119" customFormat="1" ht="24.95" customHeight="1">
      <c r="B103" s="118"/>
      <c r="D103" s="120" t="s">
        <v>2290</v>
      </c>
      <c r="E103" s="121"/>
      <c r="F103" s="121"/>
      <c r="G103" s="121"/>
      <c r="H103" s="121"/>
      <c r="I103" s="121"/>
      <c r="J103" s="122">
        <f>J272</f>
        <v>0</v>
      </c>
      <c r="L103" s="118"/>
    </row>
    <row r="104" spans="2:12" s="119" customFormat="1" ht="24.95" customHeight="1">
      <c r="B104" s="118"/>
      <c r="D104" s="120" t="s">
        <v>2291</v>
      </c>
      <c r="E104" s="121"/>
      <c r="F104" s="121"/>
      <c r="G104" s="121"/>
      <c r="H104" s="121"/>
      <c r="I104" s="121"/>
      <c r="J104" s="122">
        <f>J281</f>
        <v>0</v>
      </c>
      <c r="L104" s="118"/>
    </row>
    <row r="105" spans="2:12" s="119" customFormat="1" ht="24.95" customHeight="1">
      <c r="B105" s="118"/>
      <c r="D105" s="120" t="s">
        <v>2290</v>
      </c>
      <c r="E105" s="121"/>
      <c r="F105" s="121"/>
      <c r="G105" s="121"/>
      <c r="H105" s="121"/>
      <c r="I105" s="121"/>
      <c r="J105" s="122">
        <f>J286</f>
        <v>0</v>
      </c>
      <c r="L105" s="118"/>
    </row>
    <row r="106" spans="2:12" s="119" customFormat="1" ht="24.95" customHeight="1">
      <c r="B106" s="118"/>
      <c r="D106" s="120" t="s">
        <v>2291</v>
      </c>
      <c r="E106" s="121"/>
      <c r="F106" s="121"/>
      <c r="G106" s="121"/>
      <c r="H106" s="121"/>
      <c r="I106" s="121"/>
      <c r="J106" s="122">
        <f>J289</f>
        <v>0</v>
      </c>
      <c r="L106" s="118"/>
    </row>
    <row r="107" spans="2:12" s="119" customFormat="1" ht="24.95" customHeight="1">
      <c r="B107" s="118"/>
      <c r="D107" s="120" t="s">
        <v>2290</v>
      </c>
      <c r="E107" s="121"/>
      <c r="F107" s="121"/>
      <c r="G107" s="121"/>
      <c r="H107" s="121"/>
      <c r="I107" s="121"/>
      <c r="J107" s="122">
        <f>J296</f>
        <v>0</v>
      </c>
      <c r="L107" s="118"/>
    </row>
    <row r="108" spans="2:12" s="119" customFormat="1" ht="24.95" customHeight="1">
      <c r="B108" s="118"/>
      <c r="D108" s="120" t="s">
        <v>2291</v>
      </c>
      <c r="E108" s="121"/>
      <c r="F108" s="121"/>
      <c r="G108" s="121"/>
      <c r="H108" s="121"/>
      <c r="I108" s="121"/>
      <c r="J108" s="122">
        <f>J315</f>
        <v>0</v>
      </c>
      <c r="L108" s="118"/>
    </row>
    <row r="109" spans="2:12" s="119" customFormat="1" ht="24.95" customHeight="1">
      <c r="B109" s="118"/>
      <c r="D109" s="120" t="s">
        <v>2290</v>
      </c>
      <c r="E109" s="121"/>
      <c r="F109" s="121"/>
      <c r="G109" s="121"/>
      <c r="H109" s="121"/>
      <c r="I109" s="121"/>
      <c r="J109" s="122">
        <f>J318</f>
        <v>0</v>
      </c>
      <c r="L109" s="118"/>
    </row>
    <row r="110" spans="2:12" s="217" customFormat="1" ht="21.75" customHeight="1">
      <c r="B110" s="24"/>
      <c r="L110" s="24"/>
    </row>
    <row r="111" spans="2:12" s="217" customFormat="1" ht="6.95" customHeight="1">
      <c r="B111" s="38"/>
      <c r="C111" s="39"/>
      <c r="D111" s="39"/>
      <c r="E111" s="39"/>
      <c r="F111" s="39"/>
      <c r="G111" s="39"/>
      <c r="H111" s="39"/>
      <c r="I111" s="39"/>
      <c r="J111" s="39"/>
      <c r="K111" s="39"/>
      <c r="L111" s="24"/>
    </row>
    <row r="112" s="211" customFormat="1" ht="12"/>
    <row r="113" s="211" customFormat="1" ht="12"/>
    <row r="114" s="211" customFormat="1" ht="12"/>
    <row r="115" spans="2:12" s="217" customFormat="1" ht="6.95" customHeight="1">
      <c r="B115" s="40"/>
      <c r="C115" s="41"/>
      <c r="D115" s="41"/>
      <c r="E115" s="41"/>
      <c r="F115" s="41"/>
      <c r="G115" s="41"/>
      <c r="H115" s="41"/>
      <c r="I115" s="41"/>
      <c r="J115" s="41"/>
      <c r="K115" s="41"/>
      <c r="L115" s="24"/>
    </row>
    <row r="116" spans="2:12" s="217" customFormat="1" ht="24.95" customHeight="1">
      <c r="B116" s="24"/>
      <c r="C116" s="16" t="s">
        <v>152</v>
      </c>
      <c r="L116" s="24"/>
    </row>
    <row r="117" spans="2:12" s="217" customFormat="1" ht="6.95" customHeight="1">
      <c r="B117" s="24"/>
      <c r="L117" s="24"/>
    </row>
    <row r="118" spans="2:12" s="217" customFormat="1" ht="12" customHeight="1">
      <c r="B118" s="24"/>
      <c r="C118" s="218" t="s">
        <v>14</v>
      </c>
      <c r="L118" s="24"/>
    </row>
    <row r="119" spans="2:12" s="217" customFormat="1" ht="24.75" customHeight="1">
      <c r="B119" s="24"/>
      <c r="E119" s="440" t="str">
        <f>E7</f>
        <v>2. etapa modernizace obj. č. 306 (hangár H53) - části západ a úseků části východ situovaného v areálu LOM PRAHA s.p. na letišti Praha – Kbely</v>
      </c>
      <c r="F119" s="441"/>
      <c r="G119" s="441"/>
      <c r="H119" s="441"/>
      <c r="L119" s="24"/>
    </row>
    <row r="120" spans="2:12" s="211" customFormat="1" ht="12" customHeight="1">
      <c r="B120" s="15"/>
      <c r="C120" s="218" t="s">
        <v>119</v>
      </c>
      <c r="L120" s="15"/>
    </row>
    <row r="121" spans="2:12" s="217" customFormat="1" ht="16.5" customHeight="1">
      <c r="B121" s="24"/>
      <c r="E121" s="440" t="s">
        <v>2364</v>
      </c>
      <c r="F121" s="439"/>
      <c r="G121" s="439"/>
      <c r="H121" s="439"/>
      <c r="L121" s="24"/>
    </row>
    <row r="122" spans="2:12" s="217" customFormat="1" ht="12" customHeight="1">
      <c r="B122" s="24"/>
      <c r="C122" s="218" t="s">
        <v>121</v>
      </c>
      <c r="L122" s="24"/>
    </row>
    <row r="123" spans="2:12" s="217" customFormat="1" ht="16.5" customHeight="1">
      <c r="B123" s="24"/>
      <c r="E123" s="427" t="str">
        <f>E11</f>
        <v>08a - Silnoproud - část západ</v>
      </c>
      <c r="F123" s="439"/>
      <c r="G123" s="439"/>
      <c r="H123" s="439"/>
      <c r="L123" s="24"/>
    </row>
    <row r="124" spans="2:12" s="217" customFormat="1" ht="6.95" customHeight="1">
      <c r="B124" s="24"/>
      <c r="L124" s="24"/>
    </row>
    <row r="125" spans="2:12" s="217" customFormat="1" ht="12" customHeight="1">
      <c r="B125" s="24"/>
      <c r="C125" s="218" t="s">
        <v>17</v>
      </c>
      <c r="F125" s="216" t="str">
        <f>F14</f>
        <v>Areál LOM PRAHA s.p., Praha 9 - Kbely</v>
      </c>
      <c r="I125" s="218" t="s">
        <v>18</v>
      </c>
      <c r="J125" s="210">
        <f>IF(J14="","",J14)</f>
        <v>43760</v>
      </c>
      <c r="L125" s="24"/>
    </row>
    <row r="126" spans="2:12" s="217" customFormat="1" ht="6.95" customHeight="1">
      <c r="B126" s="24"/>
      <c r="L126" s="24"/>
    </row>
    <row r="127" spans="2:12" s="217" customFormat="1" ht="27.95" customHeight="1">
      <c r="B127" s="24"/>
      <c r="C127" s="218" t="s">
        <v>19</v>
      </c>
      <c r="F127" s="216" t="str">
        <f>E17</f>
        <v>LOM PRAHA s.p.</v>
      </c>
      <c r="I127" s="218" t="s">
        <v>23</v>
      </c>
      <c r="J127" s="114" t="str">
        <f>E23</f>
        <v>DIGITRONIC CZ s.r.o.</v>
      </c>
      <c r="L127" s="24"/>
    </row>
    <row r="128" spans="2:12" s="217" customFormat="1" ht="15.2" customHeight="1">
      <c r="B128" s="24"/>
      <c r="C128" s="218" t="s">
        <v>22</v>
      </c>
      <c r="F128" s="219">
        <f>IF(E20="","",E20)</f>
        <v>0</v>
      </c>
      <c r="G128" s="92"/>
      <c r="H128" s="92"/>
      <c r="I128" s="218" t="s">
        <v>26</v>
      </c>
      <c r="J128" s="212" t="str">
        <f>E26</f>
        <v/>
      </c>
      <c r="K128" s="92"/>
      <c r="L128" s="24"/>
    </row>
    <row r="129" spans="2:12" s="217" customFormat="1" ht="10.35" customHeight="1">
      <c r="B129" s="24"/>
      <c r="L129" s="24"/>
    </row>
    <row r="130" spans="2:20" s="131" customFormat="1" ht="29.25" customHeight="1">
      <c r="B130" s="127"/>
      <c r="C130" s="128" t="s">
        <v>153</v>
      </c>
      <c r="D130" s="129" t="s">
        <v>53</v>
      </c>
      <c r="E130" s="129" t="s">
        <v>49</v>
      </c>
      <c r="F130" s="129" t="s">
        <v>50</v>
      </c>
      <c r="G130" s="129" t="s">
        <v>154</v>
      </c>
      <c r="H130" s="129" t="s">
        <v>155</v>
      </c>
      <c r="I130" s="129" t="s">
        <v>156</v>
      </c>
      <c r="J130" s="129" t="s">
        <v>125</v>
      </c>
      <c r="K130" s="130" t="s">
        <v>157</v>
      </c>
      <c r="L130" s="127"/>
      <c r="M130" s="54" t="s">
        <v>1</v>
      </c>
      <c r="N130" s="55" t="s">
        <v>32</v>
      </c>
      <c r="O130" s="55" t="s">
        <v>158</v>
      </c>
      <c r="P130" s="55" t="s">
        <v>159</v>
      </c>
      <c r="Q130" s="55" t="s">
        <v>160</v>
      </c>
      <c r="R130" s="55" t="s">
        <v>161</v>
      </c>
      <c r="S130" s="55" t="s">
        <v>162</v>
      </c>
      <c r="T130" s="56" t="s">
        <v>163</v>
      </c>
    </row>
    <row r="131" spans="2:63" s="217" customFormat="1" ht="22.9" customHeight="1">
      <c r="B131" s="24"/>
      <c r="C131" s="60" t="s">
        <v>164</v>
      </c>
      <c r="J131" s="132">
        <f>BK131</f>
        <v>0</v>
      </c>
      <c r="L131" s="24"/>
      <c r="M131" s="57"/>
      <c r="N131" s="48"/>
      <c r="O131" s="48"/>
      <c r="P131" s="133">
        <f>P132+P255+P258+P267+P272+P281+P286+P289+P296+P315+P318</f>
        <v>0</v>
      </c>
      <c r="Q131" s="48"/>
      <c r="R131" s="133">
        <f>R132+R255+R258+R267+R272+R281+R286+R289+R296+R315+R318</f>
        <v>0</v>
      </c>
      <c r="S131" s="48"/>
      <c r="T131" s="134">
        <f>T132+T255+T258+T267+T272+T281+T286+T289+T296+T315+T318</f>
        <v>0</v>
      </c>
      <c r="AT131" s="12" t="s">
        <v>67</v>
      </c>
      <c r="AU131" s="12" t="s">
        <v>127</v>
      </c>
      <c r="BK131" s="135">
        <f>BK132+BK255+BK258+BK267+BK272+BK281+BK286+BK289+BK296+BK315+BK318</f>
        <v>0</v>
      </c>
    </row>
    <row r="132" spans="2:63" s="137" customFormat="1" ht="25.9" customHeight="1">
      <c r="B132" s="136"/>
      <c r="D132" s="138" t="s">
        <v>67</v>
      </c>
      <c r="E132" s="139" t="s">
        <v>2292</v>
      </c>
      <c r="F132" s="139" t="s">
        <v>2293</v>
      </c>
      <c r="J132" s="140">
        <f>BK132</f>
        <v>0</v>
      </c>
      <c r="L132" s="136"/>
      <c r="M132" s="141"/>
      <c r="N132" s="142"/>
      <c r="O132" s="142"/>
      <c r="P132" s="143">
        <f>SUM(P133:P254)</f>
        <v>0</v>
      </c>
      <c r="Q132" s="142"/>
      <c r="R132" s="143">
        <f>SUM(R133:R254)</f>
        <v>0</v>
      </c>
      <c r="S132" s="142"/>
      <c r="T132" s="144">
        <f>SUM(T133:T254)</f>
        <v>0</v>
      </c>
      <c r="AR132" s="138" t="s">
        <v>75</v>
      </c>
      <c r="AT132" s="145" t="s">
        <v>67</v>
      </c>
      <c r="AU132" s="145" t="s">
        <v>68</v>
      </c>
      <c r="AY132" s="138" t="s">
        <v>167</v>
      </c>
      <c r="BK132" s="146">
        <f>SUM(BK133:BK254)</f>
        <v>0</v>
      </c>
    </row>
    <row r="133" spans="2:65" s="217" customFormat="1" ht="16.5" customHeight="1">
      <c r="B133" s="24"/>
      <c r="C133" s="149" t="s">
        <v>75</v>
      </c>
      <c r="D133" s="149" t="s">
        <v>169</v>
      </c>
      <c r="E133" s="150" t="s">
        <v>2366</v>
      </c>
      <c r="F133" s="151" t="s">
        <v>2367</v>
      </c>
      <c r="G133" s="152" t="s">
        <v>508</v>
      </c>
      <c r="H133" s="153">
        <v>15</v>
      </c>
      <c r="I133" s="3"/>
      <c r="J133" s="154">
        <f>ROUND(I133*H133,2)</f>
        <v>0</v>
      </c>
      <c r="K133" s="151" t="s">
        <v>1</v>
      </c>
      <c r="L133" s="24"/>
      <c r="M133" s="155" t="s">
        <v>1</v>
      </c>
      <c r="N133" s="156" t="s">
        <v>33</v>
      </c>
      <c r="O133" s="157">
        <v>0</v>
      </c>
      <c r="P133" s="157">
        <f>O133*H133</f>
        <v>0</v>
      </c>
      <c r="Q133" s="157">
        <v>0</v>
      </c>
      <c r="R133" s="157">
        <f>Q133*H133</f>
        <v>0</v>
      </c>
      <c r="S133" s="157">
        <v>0</v>
      </c>
      <c r="T133" s="158">
        <f>S133*H133</f>
        <v>0</v>
      </c>
      <c r="AR133" s="159" t="s">
        <v>174</v>
      </c>
      <c r="AT133" s="159" t="s">
        <v>169</v>
      </c>
      <c r="AU133" s="159" t="s">
        <v>75</v>
      </c>
      <c r="AY133" s="12" t="s">
        <v>167</v>
      </c>
      <c r="BE133" s="160">
        <f>IF(N133="základní",J133,0)</f>
        <v>0</v>
      </c>
      <c r="BF133" s="160">
        <f>IF(N133="snížená",J133,0)</f>
        <v>0</v>
      </c>
      <c r="BG133" s="160">
        <f>IF(N133="zákl. přenesená",J133,0)</f>
        <v>0</v>
      </c>
      <c r="BH133" s="160">
        <f>IF(N133="sníž. přenesená",J133,0)</f>
        <v>0</v>
      </c>
      <c r="BI133" s="160">
        <f>IF(N133="nulová",J133,0)</f>
        <v>0</v>
      </c>
      <c r="BJ133" s="12" t="s">
        <v>75</v>
      </c>
      <c r="BK133" s="160">
        <f>ROUND(I133*H133,2)</f>
        <v>0</v>
      </c>
      <c r="BL133" s="12" t="s">
        <v>174</v>
      </c>
      <c r="BM133" s="159" t="s">
        <v>77</v>
      </c>
    </row>
    <row r="134" spans="2:47" s="217" customFormat="1" ht="12">
      <c r="B134" s="24"/>
      <c r="D134" s="161" t="s">
        <v>176</v>
      </c>
      <c r="F134" s="162" t="s">
        <v>2367</v>
      </c>
      <c r="L134" s="24"/>
      <c r="M134" s="163"/>
      <c r="N134" s="50"/>
      <c r="O134" s="50"/>
      <c r="P134" s="50"/>
      <c r="Q134" s="50"/>
      <c r="R134" s="50"/>
      <c r="S134" s="50"/>
      <c r="T134" s="51"/>
      <c r="AT134" s="12" t="s">
        <v>176</v>
      </c>
      <c r="AU134" s="12" t="s">
        <v>75</v>
      </c>
    </row>
    <row r="135" spans="2:65" s="217" customFormat="1" ht="16.5" customHeight="1">
      <c r="B135" s="24"/>
      <c r="C135" s="149" t="s">
        <v>77</v>
      </c>
      <c r="D135" s="149" t="s">
        <v>169</v>
      </c>
      <c r="E135" s="150" t="s">
        <v>2368</v>
      </c>
      <c r="F135" s="151" t="s">
        <v>2369</v>
      </c>
      <c r="G135" s="152" t="s">
        <v>941</v>
      </c>
      <c r="H135" s="153">
        <v>1</v>
      </c>
      <c r="I135" s="3"/>
      <c r="J135" s="154">
        <f>ROUND(I135*H135,2)</f>
        <v>0</v>
      </c>
      <c r="K135" s="151" t="s">
        <v>1</v>
      </c>
      <c r="L135" s="24"/>
      <c r="M135" s="155" t="s">
        <v>1</v>
      </c>
      <c r="N135" s="156" t="s">
        <v>33</v>
      </c>
      <c r="O135" s="157">
        <v>0</v>
      </c>
      <c r="P135" s="157">
        <f>O135*H135</f>
        <v>0</v>
      </c>
      <c r="Q135" s="157">
        <v>0</v>
      </c>
      <c r="R135" s="157">
        <f>Q135*H135</f>
        <v>0</v>
      </c>
      <c r="S135" s="157">
        <v>0</v>
      </c>
      <c r="T135" s="158">
        <f>S135*H135</f>
        <v>0</v>
      </c>
      <c r="AR135" s="159" t="s">
        <v>174</v>
      </c>
      <c r="AT135" s="159" t="s">
        <v>169</v>
      </c>
      <c r="AU135" s="159" t="s">
        <v>75</v>
      </c>
      <c r="AY135" s="12" t="s">
        <v>167</v>
      </c>
      <c r="BE135" s="160">
        <f>IF(N135="základní",J135,0)</f>
        <v>0</v>
      </c>
      <c r="BF135" s="160">
        <f>IF(N135="snížená",J135,0)</f>
        <v>0</v>
      </c>
      <c r="BG135" s="160">
        <f>IF(N135="zákl. přenesená",J135,0)</f>
        <v>0</v>
      </c>
      <c r="BH135" s="160">
        <f>IF(N135="sníž. přenesená",J135,0)</f>
        <v>0</v>
      </c>
      <c r="BI135" s="160">
        <f>IF(N135="nulová",J135,0)</f>
        <v>0</v>
      </c>
      <c r="BJ135" s="12" t="s">
        <v>75</v>
      </c>
      <c r="BK135" s="160">
        <f>ROUND(I135*H135,2)</f>
        <v>0</v>
      </c>
      <c r="BL135" s="12" t="s">
        <v>174</v>
      </c>
      <c r="BM135" s="159" t="s">
        <v>174</v>
      </c>
    </row>
    <row r="136" spans="2:47" s="217" customFormat="1" ht="12">
      <c r="B136" s="24"/>
      <c r="D136" s="161" t="s">
        <v>176</v>
      </c>
      <c r="F136" s="162" t="s">
        <v>2369</v>
      </c>
      <c r="L136" s="24"/>
      <c r="M136" s="163"/>
      <c r="N136" s="50"/>
      <c r="O136" s="50"/>
      <c r="P136" s="50"/>
      <c r="Q136" s="50"/>
      <c r="R136" s="50"/>
      <c r="S136" s="50"/>
      <c r="T136" s="51"/>
      <c r="AT136" s="12" t="s">
        <v>176</v>
      </c>
      <c r="AU136" s="12" t="s">
        <v>75</v>
      </c>
    </row>
    <row r="137" spans="2:65" s="217" customFormat="1" ht="24" customHeight="1">
      <c r="B137" s="24"/>
      <c r="C137" s="149" t="s">
        <v>186</v>
      </c>
      <c r="D137" s="149" t="s">
        <v>169</v>
      </c>
      <c r="E137" s="150" t="s">
        <v>2370</v>
      </c>
      <c r="F137" s="151" t="s">
        <v>2371</v>
      </c>
      <c r="G137" s="152" t="s">
        <v>941</v>
      </c>
      <c r="H137" s="153">
        <v>1</v>
      </c>
      <c r="I137" s="3"/>
      <c r="J137" s="154">
        <f>ROUND(I137*H137,2)</f>
        <v>0</v>
      </c>
      <c r="K137" s="151" t="s">
        <v>1</v>
      </c>
      <c r="L137" s="24"/>
      <c r="M137" s="155" t="s">
        <v>1</v>
      </c>
      <c r="N137" s="156" t="s">
        <v>33</v>
      </c>
      <c r="O137" s="157">
        <v>0</v>
      </c>
      <c r="P137" s="157">
        <f>O137*H137</f>
        <v>0</v>
      </c>
      <c r="Q137" s="157">
        <v>0</v>
      </c>
      <c r="R137" s="157">
        <f>Q137*H137</f>
        <v>0</v>
      </c>
      <c r="S137" s="157">
        <v>0</v>
      </c>
      <c r="T137" s="158">
        <f>S137*H137</f>
        <v>0</v>
      </c>
      <c r="AR137" s="159" t="s">
        <v>174</v>
      </c>
      <c r="AT137" s="159" t="s">
        <v>169</v>
      </c>
      <c r="AU137" s="159" t="s">
        <v>75</v>
      </c>
      <c r="AY137" s="12" t="s">
        <v>167</v>
      </c>
      <c r="BE137" s="160">
        <f>IF(N137="základní",J137,0)</f>
        <v>0</v>
      </c>
      <c r="BF137" s="160">
        <f>IF(N137="snížená",J137,0)</f>
        <v>0</v>
      </c>
      <c r="BG137" s="160">
        <f>IF(N137="zákl. přenesená",J137,0)</f>
        <v>0</v>
      </c>
      <c r="BH137" s="160">
        <f>IF(N137="sníž. přenesená",J137,0)</f>
        <v>0</v>
      </c>
      <c r="BI137" s="160">
        <f>IF(N137="nulová",J137,0)</f>
        <v>0</v>
      </c>
      <c r="BJ137" s="12" t="s">
        <v>75</v>
      </c>
      <c r="BK137" s="160">
        <f>ROUND(I137*H137,2)</f>
        <v>0</v>
      </c>
      <c r="BL137" s="12" t="s">
        <v>174</v>
      </c>
      <c r="BM137" s="159" t="s">
        <v>213</v>
      </c>
    </row>
    <row r="138" spans="2:47" s="217" customFormat="1" ht="19.5">
      <c r="B138" s="24"/>
      <c r="D138" s="161" t="s">
        <v>176</v>
      </c>
      <c r="F138" s="162" t="s">
        <v>2371</v>
      </c>
      <c r="L138" s="24"/>
      <c r="M138" s="163"/>
      <c r="N138" s="50"/>
      <c r="O138" s="50"/>
      <c r="P138" s="50"/>
      <c r="Q138" s="50"/>
      <c r="R138" s="50"/>
      <c r="S138" s="50"/>
      <c r="T138" s="51"/>
      <c r="AT138" s="12" t="s">
        <v>176</v>
      </c>
      <c r="AU138" s="12" t="s">
        <v>75</v>
      </c>
    </row>
    <row r="139" spans="2:65" s="217" customFormat="1" ht="16.5" customHeight="1">
      <c r="B139" s="24"/>
      <c r="C139" s="149" t="s">
        <v>174</v>
      </c>
      <c r="D139" s="149" t="s">
        <v>169</v>
      </c>
      <c r="E139" s="150" t="s">
        <v>2372</v>
      </c>
      <c r="F139" s="151" t="s">
        <v>2373</v>
      </c>
      <c r="G139" s="152" t="s">
        <v>941</v>
      </c>
      <c r="H139" s="153">
        <v>9</v>
      </c>
      <c r="I139" s="3"/>
      <c r="J139" s="154">
        <f>ROUND(I139*H139,2)</f>
        <v>0</v>
      </c>
      <c r="K139" s="151" t="s">
        <v>1</v>
      </c>
      <c r="L139" s="24"/>
      <c r="M139" s="155" t="s">
        <v>1</v>
      </c>
      <c r="N139" s="156" t="s">
        <v>33</v>
      </c>
      <c r="O139" s="157">
        <v>0</v>
      </c>
      <c r="P139" s="157">
        <f>O139*H139</f>
        <v>0</v>
      </c>
      <c r="Q139" s="157">
        <v>0</v>
      </c>
      <c r="R139" s="157">
        <f>Q139*H139</f>
        <v>0</v>
      </c>
      <c r="S139" s="157">
        <v>0</v>
      </c>
      <c r="T139" s="158">
        <f>S139*H139</f>
        <v>0</v>
      </c>
      <c r="AR139" s="159" t="s">
        <v>174</v>
      </c>
      <c r="AT139" s="159" t="s">
        <v>169</v>
      </c>
      <c r="AU139" s="159" t="s">
        <v>75</v>
      </c>
      <c r="AY139" s="12" t="s">
        <v>167</v>
      </c>
      <c r="BE139" s="160">
        <f>IF(N139="základní",J139,0)</f>
        <v>0</v>
      </c>
      <c r="BF139" s="160">
        <f>IF(N139="snížená",J139,0)</f>
        <v>0</v>
      </c>
      <c r="BG139" s="160">
        <f>IF(N139="zákl. přenesená",J139,0)</f>
        <v>0</v>
      </c>
      <c r="BH139" s="160">
        <f>IF(N139="sníž. přenesená",J139,0)</f>
        <v>0</v>
      </c>
      <c r="BI139" s="160">
        <f>IF(N139="nulová",J139,0)</f>
        <v>0</v>
      </c>
      <c r="BJ139" s="12" t="s">
        <v>75</v>
      </c>
      <c r="BK139" s="160">
        <f>ROUND(I139*H139,2)</f>
        <v>0</v>
      </c>
      <c r="BL139" s="12" t="s">
        <v>174</v>
      </c>
      <c r="BM139" s="159" t="s">
        <v>231</v>
      </c>
    </row>
    <row r="140" spans="2:47" s="217" customFormat="1" ht="12">
      <c r="B140" s="24"/>
      <c r="D140" s="161" t="s">
        <v>176</v>
      </c>
      <c r="F140" s="162" t="s">
        <v>2373</v>
      </c>
      <c r="L140" s="24"/>
      <c r="M140" s="163"/>
      <c r="N140" s="50"/>
      <c r="O140" s="50"/>
      <c r="P140" s="50"/>
      <c r="Q140" s="50"/>
      <c r="R140" s="50"/>
      <c r="S140" s="50"/>
      <c r="T140" s="51"/>
      <c r="AT140" s="12" t="s">
        <v>176</v>
      </c>
      <c r="AU140" s="12" t="s">
        <v>75</v>
      </c>
    </row>
    <row r="141" spans="2:65" s="217" customFormat="1" ht="24" customHeight="1">
      <c r="B141" s="24"/>
      <c r="C141" s="149" t="s">
        <v>205</v>
      </c>
      <c r="D141" s="149" t="s">
        <v>169</v>
      </c>
      <c r="E141" s="150" t="s">
        <v>2374</v>
      </c>
      <c r="F141" s="151" t="s">
        <v>2375</v>
      </c>
      <c r="G141" s="152" t="s">
        <v>508</v>
      </c>
      <c r="H141" s="153">
        <v>1</v>
      </c>
      <c r="I141" s="3"/>
      <c r="J141" s="154">
        <f>ROUND(I141*H141,2)</f>
        <v>0</v>
      </c>
      <c r="K141" s="151" t="s">
        <v>1</v>
      </c>
      <c r="L141" s="24"/>
      <c r="M141" s="155" t="s">
        <v>1</v>
      </c>
      <c r="N141" s="156" t="s">
        <v>33</v>
      </c>
      <c r="O141" s="157">
        <v>0</v>
      </c>
      <c r="P141" s="157">
        <f>O141*H141</f>
        <v>0</v>
      </c>
      <c r="Q141" s="157">
        <v>0</v>
      </c>
      <c r="R141" s="157">
        <f>Q141*H141</f>
        <v>0</v>
      </c>
      <c r="S141" s="157">
        <v>0</v>
      </c>
      <c r="T141" s="158">
        <f>S141*H141</f>
        <v>0</v>
      </c>
      <c r="AR141" s="159" t="s">
        <v>174</v>
      </c>
      <c r="AT141" s="159" t="s">
        <v>169</v>
      </c>
      <c r="AU141" s="159" t="s">
        <v>75</v>
      </c>
      <c r="AY141" s="12" t="s">
        <v>167</v>
      </c>
      <c r="BE141" s="160">
        <f>IF(N141="základní",J141,0)</f>
        <v>0</v>
      </c>
      <c r="BF141" s="160">
        <f>IF(N141="snížená",J141,0)</f>
        <v>0</v>
      </c>
      <c r="BG141" s="160">
        <f>IF(N141="zákl. přenesená",J141,0)</f>
        <v>0</v>
      </c>
      <c r="BH141" s="160">
        <f>IF(N141="sníž. přenesená",J141,0)</f>
        <v>0</v>
      </c>
      <c r="BI141" s="160">
        <f>IF(N141="nulová",J141,0)</f>
        <v>0</v>
      </c>
      <c r="BJ141" s="12" t="s">
        <v>75</v>
      </c>
      <c r="BK141" s="160">
        <f>ROUND(I141*H141,2)</f>
        <v>0</v>
      </c>
      <c r="BL141" s="12" t="s">
        <v>174</v>
      </c>
      <c r="BM141" s="159" t="s">
        <v>13</v>
      </c>
    </row>
    <row r="142" spans="2:47" s="217" customFormat="1" ht="19.5">
      <c r="B142" s="24"/>
      <c r="D142" s="161" t="s">
        <v>176</v>
      </c>
      <c r="F142" s="162" t="s">
        <v>2375</v>
      </c>
      <c r="L142" s="24"/>
      <c r="M142" s="163"/>
      <c r="N142" s="50"/>
      <c r="O142" s="50"/>
      <c r="P142" s="50"/>
      <c r="Q142" s="50"/>
      <c r="R142" s="50"/>
      <c r="S142" s="50"/>
      <c r="T142" s="51"/>
      <c r="AT142" s="12" t="s">
        <v>176</v>
      </c>
      <c r="AU142" s="12" t="s">
        <v>75</v>
      </c>
    </row>
    <row r="143" spans="2:65" s="217" customFormat="1" ht="16.5" customHeight="1">
      <c r="B143" s="24"/>
      <c r="C143" s="149" t="s">
        <v>213</v>
      </c>
      <c r="D143" s="149" t="s">
        <v>169</v>
      </c>
      <c r="E143" s="150" t="s">
        <v>2376</v>
      </c>
      <c r="F143" s="151" t="s">
        <v>2377</v>
      </c>
      <c r="G143" s="152" t="s">
        <v>508</v>
      </c>
      <c r="H143" s="153">
        <v>5</v>
      </c>
      <c r="I143" s="3"/>
      <c r="J143" s="154">
        <f>ROUND(I143*H143,2)</f>
        <v>0</v>
      </c>
      <c r="K143" s="151" t="s">
        <v>1</v>
      </c>
      <c r="L143" s="24"/>
      <c r="M143" s="155" t="s">
        <v>1</v>
      </c>
      <c r="N143" s="156" t="s">
        <v>33</v>
      </c>
      <c r="O143" s="157">
        <v>0</v>
      </c>
      <c r="P143" s="157">
        <f>O143*H143</f>
        <v>0</v>
      </c>
      <c r="Q143" s="157">
        <v>0</v>
      </c>
      <c r="R143" s="157">
        <f>Q143*H143</f>
        <v>0</v>
      </c>
      <c r="S143" s="157">
        <v>0</v>
      </c>
      <c r="T143" s="158">
        <f>S143*H143</f>
        <v>0</v>
      </c>
      <c r="AR143" s="159" t="s">
        <v>174</v>
      </c>
      <c r="AT143" s="159" t="s">
        <v>169</v>
      </c>
      <c r="AU143" s="159" t="s">
        <v>75</v>
      </c>
      <c r="AY143" s="12" t="s">
        <v>167</v>
      </c>
      <c r="BE143" s="160">
        <f>IF(N143="základní",J143,0)</f>
        <v>0</v>
      </c>
      <c r="BF143" s="160">
        <f>IF(N143="snížená",J143,0)</f>
        <v>0</v>
      </c>
      <c r="BG143" s="160">
        <f>IF(N143="zákl. přenesená",J143,0)</f>
        <v>0</v>
      </c>
      <c r="BH143" s="160">
        <f>IF(N143="sníž. přenesená",J143,0)</f>
        <v>0</v>
      </c>
      <c r="BI143" s="160">
        <f>IF(N143="nulová",J143,0)</f>
        <v>0</v>
      </c>
      <c r="BJ143" s="12" t="s">
        <v>75</v>
      </c>
      <c r="BK143" s="160">
        <f>ROUND(I143*H143,2)</f>
        <v>0</v>
      </c>
      <c r="BL143" s="12" t="s">
        <v>174</v>
      </c>
      <c r="BM143" s="159" t="s">
        <v>257</v>
      </c>
    </row>
    <row r="144" spans="2:47" s="217" customFormat="1" ht="12">
      <c r="B144" s="24"/>
      <c r="D144" s="161" t="s">
        <v>176</v>
      </c>
      <c r="F144" s="162" t="s">
        <v>2377</v>
      </c>
      <c r="L144" s="24"/>
      <c r="M144" s="163"/>
      <c r="N144" s="50"/>
      <c r="O144" s="50"/>
      <c r="P144" s="50"/>
      <c r="Q144" s="50"/>
      <c r="R144" s="50"/>
      <c r="S144" s="50"/>
      <c r="T144" s="51"/>
      <c r="AT144" s="12" t="s">
        <v>176</v>
      </c>
      <c r="AU144" s="12" t="s">
        <v>75</v>
      </c>
    </row>
    <row r="145" spans="2:65" s="217" customFormat="1" ht="16.5" customHeight="1">
      <c r="B145" s="24"/>
      <c r="C145" s="149" t="s">
        <v>227</v>
      </c>
      <c r="D145" s="149" t="s">
        <v>169</v>
      </c>
      <c r="E145" s="150" t="s">
        <v>2376</v>
      </c>
      <c r="F145" s="151" t="s">
        <v>2377</v>
      </c>
      <c r="G145" s="152" t="s">
        <v>508</v>
      </c>
      <c r="H145" s="153">
        <v>6</v>
      </c>
      <c r="I145" s="3"/>
      <c r="J145" s="154">
        <f>ROUND(I145*H145,2)</f>
        <v>0</v>
      </c>
      <c r="K145" s="151" t="s">
        <v>1</v>
      </c>
      <c r="L145" s="24"/>
      <c r="M145" s="155" t="s">
        <v>1</v>
      </c>
      <c r="N145" s="156" t="s">
        <v>33</v>
      </c>
      <c r="O145" s="157">
        <v>0</v>
      </c>
      <c r="P145" s="157">
        <f>O145*H145</f>
        <v>0</v>
      </c>
      <c r="Q145" s="157">
        <v>0</v>
      </c>
      <c r="R145" s="157">
        <f>Q145*H145</f>
        <v>0</v>
      </c>
      <c r="S145" s="157">
        <v>0</v>
      </c>
      <c r="T145" s="158">
        <f>S145*H145</f>
        <v>0</v>
      </c>
      <c r="AR145" s="159" t="s">
        <v>174</v>
      </c>
      <c r="AT145" s="159" t="s">
        <v>169</v>
      </c>
      <c r="AU145" s="159" t="s">
        <v>75</v>
      </c>
      <c r="AY145" s="12" t="s">
        <v>167</v>
      </c>
      <c r="BE145" s="160">
        <f>IF(N145="základní",J145,0)</f>
        <v>0</v>
      </c>
      <c r="BF145" s="160">
        <f>IF(N145="snížená",J145,0)</f>
        <v>0</v>
      </c>
      <c r="BG145" s="160">
        <f>IF(N145="zákl. přenesená",J145,0)</f>
        <v>0</v>
      </c>
      <c r="BH145" s="160">
        <f>IF(N145="sníž. přenesená",J145,0)</f>
        <v>0</v>
      </c>
      <c r="BI145" s="160">
        <f>IF(N145="nulová",J145,0)</f>
        <v>0</v>
      </c>
      <c r="BJ145" s="12" t="s">
        <v>75</v>
      </c>
      <c r="BK145" s="160">
        <f>ROUND(I145*H145,2)</f>
        <v>0</v>
      </c>
      <c r="BL145" s="12" t="s">
        <v>174</v>
      </c>
      <c r="BM145" s="159" t="s">
        <v>279</v>
      </c>
    </row>
    <row r="146" spans="2:47" s="217" customFormat="1" ht="12">
      <c r="B146" s="24"/>
      <c r="D146" s="161" t="s">
        <v>176</v>
      </c>
      <c r="F146" s="162" t="s">
        <v>2377</v>
      </c>
      <c r="L146" s="24"/>
      <c r="M146" s="163"/>
      <c r="N146" s="50"/>
      <c r="O146" s="50"/>
      <c r="P146" s="50"/>
      <c r="Q146" s="50"/>
      <c r="R146" s="50"/>
      <c r="S146" s="50"/>
      <c r="T146" s="51"/>
      <c r="AT146" s="12" t="s">
        <v>176</v>
      </c>
      <c r="AU146" s="12" t="s">
        <v>75</v>
      </c>
    </row>
    <row r="147" spans="2:65" s="217" customFormat="1" ht="16.5" customHeight="1">
      <c r="B147" s="24"/>
      <c r="C147" s="149" t="s">
        <v>231</v>
      </c>
      <c r="D147" s="149" t="s">
        <v>169</v>
      </c>
      <c r="E147" s="150" t="s">
        <v>2378</v>
      </c>
      <c r="F147" s="151" t="s">
        <v>2379</v>
      </c>
      <c r="G147" s="152" t="s">
        <v>508</v>
      </c>
      <c r="H147" s="153">
        <v>4</v>
      </c>
      <c r="I147" s="3"/>
      <c r="J147" s="154">
        <f>ROUND(I147*H147,2)</f>
        <v>0</v>
      </c>
      <c r="K147" s="151" t="s">
        <v>1</v>
      </c>
      <c r="L147" s="24"/>
      <c r="M147" s="155" t="s">
        <v>1</v>
      </c>
      <c r="N147" s="156" t="s">
        <v>33</v>
      </c>
      <c r="O147" s="157">
        <v>0</v>
      </c>
      <c r="P147" s="157">
        <f>O147*H147</f>
        <v>0</v>
      </c>
      <c r="Q147" s="157">
        <v>0</v>
      </c>
      <c r="R147" s="157">
        <f>Q147*H147</f>
        <v>0</v>
      </c>
      <c r="S147" s="157">
        <v>0</v>
      </c>
      <c r="T147" s="158">
        <f>S147*H147</f>
        <v>0</v>
      </c>
      <c r="AR147" s="159" t="s">
        <v>174</v>
      </c>
      <c r="AT147" s="159" t="s">
        <v>169</v>
      </c>
      <c r="AU147" s="159" t="s">
        <v>75</v>
      </c>
      <c r="AY147" s="12" t="s">
        <v>167</v>
      </c>
      <c r="BE147" s="160">
        <f>IF(N147="základní",J147,0)</f>
        <v>0</v>
      </c>
      <c r="BF147" s="160">
        <f>IF(N147="snížená",J147,0)</f>
        <v>0</v>
      </c>
      <c r="BG147" s="160">
        <f>IF(N147="zákl. přenesená",J147,0)</f>
        <v>0</v>
      </c>
      <c r="BH147" s="160">
        <f>IF(N147="sníž. přenesená",J147,0)</f>
        <v>0</v>
      </c>
      <c r="BI147" s="160">
        <f>IF(N147="nulová",J147,0)</f>
        <v>0</v>
      </c>
      <c r="BJ147" s="12" t="s">
        <v>75</v>
      </c>
      <c r="BK147" s="160">
        <f>ROUND(I147*H147,2)</f>
        <v>0</v>
      </c>
      <c r="BL147" s="12" t="s">
        <v>174</v>
      </c>
      <c r="BM147" s="159" t="s">
        <v>291</v>
      </c>
    </row>
    <row r="148" spans="2:47" s="217" customFormat="1" ht="12">
      <c r="B148" s="24"/>
      <c r="D148" s="161" t="s">
        <v>176</v>
      </c>
      <c r="F148" s="162" t="s">
        <v>2379</v>
      </c>
      <c r="L148" s="24"/>
      <c r="M148" s="163"/>
      <c r="N148" s="50"/>
      <c r="O148" s="50"/>
      <c r="P148" s="50"/>
      <c r="Q148" s="50"/>
      <c r="R148" s="50"/>
      <c r="S148" s="50"/>
      <c r="T148" s="51"/>
      <c r="AT148" s="12" t="s">
        <v>176</v>
      </c>
      <c r="AU148" s="12" t="s">
        <v>75</v>
      </c>
    </row>
    <row r="149" spans="2:65" s="217" customFormat="1" ht="16.5" customHeight="1">
      <c r="B149" s="24"/>
      <c r="C149" s="149" t="s">
        <v>240</v>
      </c>
      <c r="D149" s="149" t="s">
        <v>169</v>
      </c>
      <c r="E149" s="150" t="s">
        <v>2380</v>
      </c>
      <c r="F149" s="151" t="s">
        <v>2381</v>
      </c>
      <c r="G149" s="152" t="s">
        <v>508</v>
      </c>
      <c r="H149" s="153">
        <v>15</v>
      </c>
      <c r="I149" s="3"/>
      <c r="J149" s="154">
        <f>ROUND(I149*H149,2)</f>
        <v>0</v>
      </c>
      <c r="K149" s="151" t="s">
        <v>1</v>
      </c>
      <c r="L149" s="24"/>
      <c r="M149" s="155" t="s">
        <v>1</v>
      </c>
      <c r="N149" s="156" t="s">
        <v>33</v>
      </c>
      <c r="O149" s="157">
        <v>0</v>
      </c>
      <c r="P149" s="157">
        <f>O149*H149</f>
        <v>0</v>
      </c>
      <c r="Q149" s="157">
        <v>0</v>
      </c>
      <c r="R149" s="157">
        <f>Q149*H149</f>
        <v>0</v>
      </c>
      <c r="S149" s="157">
        <v>0</v>
      </c>
      <c r="T149" s="158">
        <f>S149*H149</f>
        <v>0</v>
      </c>
      <c r="AR149" s="159" t="s">
        <v>174</v>
      </c>
      <c r="AT149" s="159" t="s">
        <v>169</v>
      </c>
      <c r="AU149" s="159" t="s">
        <v>75</v>
      </c>
      <c r="AY149" s="12" t="s">
        <v>167</v>
      </c>
      <c r="BE149" s="160">
        <f>IF(N149="základní",J149,0)</f>
        <v>0</v>
      </c>
      <c r="BF149" s="160">
        <f>IF(N149="snížená",J149,0)</f>
        <v>0</v>
      </c>
      <c r="BG149" s="160">
        <f>IF(N149="zákl. přenesená",J149,0)</f>
        <v>0</v>
      </c>
      <c r="BH149" s="160">
        <f>IF(N149="sníž. přenesená",J149,0)</f>
        <v>0</v>
      </c>
      <c r="BI149" s="160">
        <f>IF(N149="nulová",J149,0)</f>
        <v>0</v>
      </c>
      <c r="BJ149" s="12" t="s">
        <v>75</v>
      </c>
      <c r="BK149" s="160">
        <f>ROUND(I149*H149,2)</f>
        <v>0</v>
      </c>
      <c r="BL149" s="12" t="s">
        <v>174</v>
      </c>
      <c r="BM149" s="159" t="s">
        <v>301</v>
      </c>
    </row>
    <row r="150" spans="2:47" s="217" customFormat="1" ht="12">
      <c r="B150" s="24"/>
      <c r="D150" s="161" t="s">
        <v>176</v>
      </c>
      <c r="F150" s="162" t="s">
        <v>2381</v>
      </c>
      <c r="L150" s="24"/>
      <c r="M150" s="163"/>
      <c r="N150" s="50"/>
      <c r="O150" s="50"/>
      <c r="P150" s="50"/>
      <c r="Q150" s="50"/>
      <c r="R150" s="50"/>
      <c r="S150" s="50"/>
      <c r="T150" s="51"/>
      <c r="AT150" s="12" t="s">
        <v>176</v>
      </c>
      <c r="AU150" s="12" t="s">
        <v>75</v>
      </c>
    </row>
    <row r="151" spans="2:65" s="217" customFormat="1" ht="16.5" customHeight="1">
      <c r="B151" s="24"/>
      <c r="C151" s="149" t="s">
        <v>13</v>
      </c>
      <c r="D151" s="149" t="s">
        <v>169</v>
      </c>
      <c r="E151" s="150" t="s">
        <v>2382</v>
      </c>
      <c r="F151" s="151" t="s">
        <v>2383</v>
      </c>
      <c r="G151" s="152" t="s">
        <v>508</v>
      </c>
      <c r="H151" s="153">
        <v>8</v>
      </c>
      <c r="I151" s="3"/>
      <c r="J151" s="154">
        <f>ROUND(I151*H151,2)</f>
        <v>0</v>
      </c>
      <c r="K151" s="151" t="s">
        <v>1</v>
      </c>
      <c r="L151" s="24"/>
      <c r="M151" s="155" t="s">
        <v>1</v>
      </c>
      <c r="N151" s="156" t="s">
        <v>33</v>
      </c>
      <c r="O151" s="157">
        <v>0</v>
      </c>
      <c r="P151" s="157">
        <f>O151*H151</f>
        <v>0</v>
      </c>
      <c r="Q151" s="157">
        <v>0</v>
      </c>
      <c r="R151" s="157">
        <f>Q151*H151</f>
        <v>0</v>
      </c>
      <c r="S151" s="157">
        <v>0</v>
      </c>
      <c r="T151" s="158">
        <f>S151*H151</f>
        <v>0</v>
      </c>
      <c r="AR151" s="159" t="s">
        <v>174</v>
      </c>
      <c r="AT151" s="159" t="s">
        <v>169</v>
      </c>
      <c r="AU151" s="159" t="s">
        <v>75</v>
      </c>
      <c r="AY151" s="12" t="s">
        <v>167</v>
      </c>
      <c r="BE151" s="160">
        <f>IF(N151="základní",J151,0)</f>
        <v>0</v>
      </c>
      <c r="BF151" s="160">
        <f>IF(N151="snížená",J151,0)</f>
        <v>0</v>
      </c>
      <c r="BG151" s="160">
        <f>IF(N151="zákl. přenesená",J151,0)</f>
        <v>0</v>
      </c>
      <c r="BH151" s="160">
        <f>IF(N151="sníž. přenesená",J151,0)</f>
        <v>0</v>
      </c>
      <c r="BI151" s="160">
        <f>IF(N151="nulová",J151,0)</f>
        <v>0</v>
      </c>
      <c r="BJ151" s="12" t="s">
        <v>75</v>
      </c>
      <c r="BK151" s="160">
        <f>ROUND(I151*H151,2)</f>
        <v>0</v>
      </c>
      <c r="BL151" s="12" t="s">
        <v>174</v>
      </c>
      <c r="BM151" s="159" t="s">
        <v>321</v>
      </c>
    </row>
    <row r="152" spans="2:47" s="217" customFormat="1" ht="12">
      <c r="B152" s="24"/>
      <c r="D152" s="161" t="s">
        <v>176</v>
      </c>
      <c r="F152" s="162" t="s">
        <v>2383</v>
      </c>
      <c r="L152" s="24"/>
      <c r="M152" s="163"/>
      <c r="N152" s="50"/>
      <c r="O152" s="50"/>
      <c r="P152" s="50"/>
      <c r="Q152" s="50"/>
      <c r="R152" s="50"/>
      <c r="S152" s="50"/>
      <c r="T152" s="51"/>
      <c r="AT152" s="12" t="s">
        <v>176</v>
      </c>
      <c r="AU152" s="12" t="s">
        <v>75</v>
      </c>
    </row>
    <row r="153" spans="2:65" s="217" customFormat="1" ht="16.5" customHeight="1">
      <c r="B153" s="24"/>
      <c r="C153" s="149" t="s">
        <v>251</v>
      </c>
      <c r="D153" s="149" t="s">
        <v>169</v>
      </c>
      <c r="E153" s="150" t="s">
        <v>2384</v>
      </c>
      <c r="F153" s="151" t="s">
        <v>2385</v>
      </c>
      <c r="G153" s="152" t="s">
        <v>508</v>
      </c>
      <c r="H153" s="153">
        <v>1</v>
      </c>
      <c r="I153" s="3"/>
      <c r="J153" s="154">
        <f>ROUND(I153*H153,2)</f>
        <v>0</v>
      </c>
      <c r="K153" s="151" t="s">
        <v>1</v>
      </c>
      <c r="L153" s="24"/>
      <c r="M153" s="155" t="s">
        <v>1</v>
      </c>
      <c r="N153" s="156" t="s">
        <v>33</v>
      </c>
      <c r="O153" s="157">
        <v>0</v>
      </c>
      <c r="P153" s="157">
        <f>O153*H153</f>
        <v>0</v>
      </c>
      <c r="Q153" s="157">
        <v>0</v>
      </c>
      <c r="R153" s="157">
        <f>Q153*H153</f>
        <v>0</v>
      </c>
      <c r="S153" s="157">
        <v>0</v>
      </c>
      <c r="T153" s="158">
        <f>S153*H153</f>
        <v>0</v>
      </c>
      <c r="AR153" s="159" t="s">
        <v>174</v>
      </c>
      <c r="AT153" s="159" t="s">
        <v>169</v>
      </c>
      <c r="AU153" s="159" t="s">
        <v>75</v>
      </c>
      <c r="AY153" s="12" t="s">
        <v>167</v>
      </c>
      <c r="BE153" s="160">
        <f>IF(N153="základní",J153,0)</f>
        <v>0</v>
      </c>
      <c r="BF153" s="160">
        <f>IF(N153="snížená",J153,0)</f>
        <v>0</v>
      </c>
      <c r="BG153" s="160">
        <f>IF(N153="zákl. přenesená",J153,0)</f>
        <v>0</v>
      </c>
      <c r="BH153" s="160">
        <f>IF(N153="sníž. přenesená",J153,0)</f>
        <v>0</v>
      </c>
      <c r="BI153" s="160">
        <f>IF(N153="nulová",J153,0)</f>
        <v>0</v>
      </c>
      <c r="BJ153" s="12" t="s">
        <v>75</v>
      </c>
      <c r="BK153" s="160">
        <f>ROUND(I153*H153,2)</f>
        <v>0</v>
      </c>
      <c r="BL153" s="12" t="s">
        <v>174</v>
      </c>
      <c r="BM153" s="159" t="s">
        <v>339</v>
      </c>
    </row>
    <row r="154" spans="2:47" s="217" customFormat="1" ht="12">
      <c r="B154" s="24"/>
      <c r="D154" s="161" t="s">
        <v>176</v>
      </c>
      <c r="F154" s="162" t="s">
        <v>2385</v>
      </c>
      <c r="L154" s="24"/>
      <c r="M154" s="163"/>
      <c r="N154" s="50"/>
      <c r="O154" s="50"/>
      <c r="P154" s="50"/>
      <c r="Q154" s="50"/>
      <c r="R154" s="50"/>
      <c r="S154" s="50"/>
      <c r="T154" s="51"/>
      <c r="AT154" s="12" t="s">
        <v>176</v>
      </c>
      <c r="AU154" s="12" t="s">
        <v>75</v>
      </c>
    </row>
    <row r="155" spans="2:65" s="217" customFormat="1" ht="16.5" customHeight="1">
      <c r="B155" s="24"/>
      <c r="C155" s="149" t="s">
        <v>257</v>
      </c>
      <c r="D155" s="149" t="s">
        <v>169</v>
      </c>
      <c r="E155" s="150" t="s">
        <v>2386</v>
      </c>
      <c r="F155" s="151" t="s">
        <v>2387</v>
      </c>
      <c r="G155" s="152" t="s">
        <v>508</v>
      </c>
      <c r="H155" s="153">
        <v>1</v>
      </c>
      <c r="I155" s="3"/>
      <c r="J155" s="154">
        <f>ROUND(I155*H155,2)</f>
        <v>0</v>
      </c>
      <c r="K155" s="151" t="s">
        <v>1</v>
      </c>
      <c r="L155" s="24"/>
      <c r="M155" s="155" t="s">
        <v>1</v>
      </c>
      <c r="N155" s="156" t="s">
        <v>33</v>
      </c>
      <c r="O155" s="157">
        <v>0</v>
      </c>
      <c r="P155" s="157">
        <f>O155*H155</f>
        <v>0</v>
      </c>
      <c r="Q155" s="157">
        <v>0</v>
      </c>
      <c r="R155" s="157">
        <f>Q155*H155</f>
        <v>0</v>
      </c>
      <c r="S155" s="157">
        <v>0</v>
      </c>
      <c r="T155" s="158">
        <f>S155*H155</f>
        <v>0</v>
      </c>
      <c r="AR155" s="159" t="s">
        <v>174</v>
      </c>
      <c r="AT155" s="159" t="s">
        <v>169</v>
      </c>
      <c r="AU155" s="159" t="s">
        <v>75</v>
      </c>
      <c r="AY155" s="12" t="s">
        <v>167</v>
      </c>
      <c r="BE155" s="160">
        <f>IF(N155="základní",J155,0)</f>
        <v>0</v>
      </c>
      <c r="BF155" s="160">
        <f>IF(N155="snížená",J155,0)</f>
        <v>0</v>
      </c>
      <c r="BG155" s="160">
        <f>IF(N155="zákl. přenesená",J155,0)</f>
        <v>0</v>
      </c>
      <c r="BH155" s="160">
        <f>IF(N155="sníž. přenesená",J155,0)</f>
        <v>0</v>
      </c>
      <c r="BI155" s="160">
        <f>IF(N155="nulová",J155,0)</f>
        <v>0</v>
      </c>
      <c r="BJ155" s="12" t="s">
        <v>75</v>
      </c>
      <c r="BK155" s="160">
        <f>ROUND(I155*H155,2)</f>
        <v>0</v>
      </c>
      <c r="BL155" s="12" t="s">
        <v>174</v>
      </c>
      <c r="BM155" s="159" t="s">
        <v>364</v>
      </c>
    </row>
    <row r="156" spans="2:47" s="217" customFormat="1" ht="12">
      <c r="B156" s="24"/>
      <c r="D156" s="161" t="s">
        <v>176</v>
      </c>
      <c r="F156" s="162" t="s">
        <v>2387</v>
      </c>
      <c r="L156" s="24"/>
      <c r="M156" s="163"/>
      <c r="N156" s="50"/>
      <c r="O156" s="50"/>
      <c r="P156" s="50"/>
      <c r="Q156" s="50"/>
      <c r="R156" s="50"/>
      <c r="S156" s="50"/>
      <c r="T156" s="51"/>
      <c r="AT156" s="12" t="s">
        <v>176</v>
      </c>
      <c r="AU156" s="12" t="s">
        <v>75</v>
      </c>
    </row>
    <row r="157" spans="2:65" s="217" customFormat="1" ht="16.5" customHeight="1">
      <c r="B157" s="24"/>
      <c r="C157" s="149" t="s">
        <v>272</v>
      </c>
      <c r="D157" s="149" t="s">
        <v>169</v>
      </c>
      <c r="E157" s="150" t="s">
        <v>2388</v>
      </c>
      <c r="F157" s="151" t="s">
        <v>2389</v>
      </c>
      <c r="G157" s="152" t="s">
        <v>1</v>
      </c>
      <c r="H157" s="153">
        <v>1</v>
      </c>
      <c r="I157" s="3"/>
      <c r="J157" s="154">
        <f>ROUND(I157*H157,2)</f>
        <v>0</v>
      </c>
      <c r="K157" s="151" t="s">
        <v>1</v>
      </c>
      <c r="L157" s="24"/>
      <c r="M157" s="155" t="s">
        <v>1</v>
      </c>
      <c r="N157" s="156" t="s">
        <v>33</v>
      </c>
      <c r="O157" s="157">
        <v>0</v>
      </c>
      <c r="P157" s="157">
        <f>O157*H157</f>
        <v>0</v>
      </c>
      <c r="Q157" s="157">
        <v>0</v>
      </c>
      <c r="R157" s="157">
        <f>Q157*H157</f>
        <v>0</v>
      </c>
      <c r="S157" s="157">
        <v>0</v>
      </c>
      <c r="T157" s="158">
        <f>S157*H157</f>
        <v>0</v>
      </c>
      <c r="AR157" s="159" t="s">
        <v>174</v>
      </c>
      <c r="AT157" s="159" t="s">
        <v>169</v>
      </c>
      <c r="AU157" s="159" t="s">
        <v>75</v>
      </c>
      <c r="AY157" s="12" t="s">
        <v>167</v>
      </c>
      <c r="BE157" s="160">
        <f>IF(N157="základní",J157,0)</f>
        <v>0</v>
      </c>
      <c r="BF157" s="160">
        <f>IF(N157="snížená",J157,0)</f>
        <v>0</v>
      </c>
      <c r="BG157" s="160">
        <f>IF(N157="zákl. přenesená",J157,0)</f>
        <v>0</v>
      </c>
      <c r="BH157" s="160">
        <f>IF(N157="sníž. přenesená",J157,0)</f>
        <v>0</v>
      </c>
      <c r="BI157" s="160">
        <f>IF(N157="nulová",J157,0)</f>
        <v>0</v>
      </c>
      <c r="BJ157" s="12" t="s">
        <v>75</v>
      </c>
      <c r="BK157" s="160">
        <f>ROUND(I157*H157,2)</f>
        <v>0</v>
      </c>
      <c r="BL157" s="12" t="s">
        <v>174</v>
      </c>
      <c r="BM157" s="159" t="s">
        <v>377</v>
      </c>
    </row>
    <row r="158" spans="2:47" s="217" customFormat="1" ht="12">
      <c r="B158" s="24"/>
      <c r="D158" s="161" t="s">
        <v>176</v>
      </c>
      <c r="F158" s="162" t="s">
        <v>2389</v>
      </c>
      <c r="L158" s="24"/>
      <c r="M158" s="163"/>
      <c r="N158" s="50"/>
      <c r="O158" s="50"/>
      <c r="P158" s="50"/>
      <c r="Q158" s="50"/>
      <c r="R158" s="50"/>
      <c r="S158" s="50"/>
      <c r="T158" s="51"/>
      <c r="AT158" s="12" t="s">
        <v>176</v>
      </c>
      <c r="AU158" s="12" t="s">
        <v>75</v>
      </c>
    </row>
    <row r="159" spans="2:65" s="217" customFormat="1" ht="16.5" customHeight="1">
      <c r="B159" s="24"/>
      <c r="C159" s="149" t="s">
        <v>279</v>
      </c>
      <c r="D159" s="149" t="s">
        <v>169</v>
      </c>
      <c r="E159" s="150" t="s">
        <v>2390</v>
      </c>
      <c r="F159" s="151" t="s">
        <v>2391</v>
      </c>
      <c r="G159" s="152" t="s">
        <v>508</v>
      </c>
      <c r="H159" s="153">
        <v>1</v>
      </c>
      <c r="I159" s="3"/>
      <c r="J159" s="154">
        <f>ROUND(I159*H159,2)</f>
        <v>0</v>
      </c>
      <c r="K159" s="151" t="s">
        <v>1</v>
      </c>
      <c r="L159" s="24"/>
      <c r="M159" s="155" t="s">
        <v>1</v>
      </c>
      <c r="N159" s="156" t="s">
        <v>33</v>
      </c>
      <c r="O159" s="157">
        <v>0</v>
      </c>
      <c r="P159" s="157">
        <f>O159*H159</f>
        <v>0</v>
      </c>
      <c r="Q159" s="157">
        <v>0</v>
      </c>
      <c r="R159" s="157">
        <f>Q159*H159</f>
        <v>0</v>
      </c>
      <c r="S159" s="157">
        <v>0</v>
      </c>
      <c r="T159" s="158">
        <f>S159*H159</f>
        <v>0</v>
      </c>
      <c r="AR159" s="159" t="s">
        <v>174</v>
      </c>
      <c r="AT159" s="159" t="s">
        <v>169</v>
      </c>
      <c r="AU159" s="159" t="s">
        <v>75</v>
      </c>
      <c r="AY159" s="12" t="s">
        <v>167</v>
      </c>
      <c r="BE159" s="160">
        <f>IF(N159="základní",J159,0)</f>
        <v>0</v>
      </c>
      <c r="BF159" s="160">
        <f>IF(N159="snížená",J159,0)</f>
        <v>0</v>
      </c>
      <c r="BG159" s="160">
        <f>IF(N159="zákl. přenesená",J159,0)</f>
        <v>0</v>
      </c>
      <c r="BH159" s="160">
        <f>IF(N159="sníž. přenesená",J159,0)</f>
        <v>0</v>
      </c>
      <c r="BI159" s="160">
        <f>IF(N159="nulová",J159,0)</f>
        <v>0</v>
      </c>
      <c r="BJ159" s="12" t="s">
        <v>75</v>
      </c>
      <c r="BK159" s="160">
        <f>ROUND(I159*H159,2)</f>
        <v>0</v>
      </c>
      <c r="BL159" s="12" t="s">
        <v>174</v>
      </c>
      <c r="BM159" s="159" t="s">
        <v>403</v>
      </c>
    </row>
    <row r="160" spans="2:47" s="217" customFormat="1" ht="12">
      <c r="B160" s="24"/>
      <c r="D160" s="161" t="s">
        <v>176</v>
      </c>
      <c r="F160" s="162" t="s">
        <v>2391</v>
      </c>
      <c r="L160" s="24"/>
      <c r="M160" s="163"/>
      <c r="N160" s="50"/>
      <c r="O160" s="50"/>
      <c r="P160" s="50"/>
      <c r="Q160" s="50"/>
      <c r="R160" s="50"/>
      <c r="S160" s="50"/>
      <c r="T160" s="51"/>
      <c r="AT160" s="12" t="s">
        <v>176</v>
      </c>
      <c r="AU160" s="12" t="s">
        <v>75</v>
      </c>
    </row>
    <row r="161" spans="2:65" s="217" customFormat="1" ht="16.5" customHeight="1">
      <c r="B161" s="24"/>
      <c r="C161" s="149" t="s">
        <v>8</v>
      </c>
      <c r="D161" s="149" t="s">
        <v>169</v>
      </c>
      <c r="E161" s="150" t="s">
        <v>2392</v>
      </c>
      <c r="F161" s="151" t="s">
        <v>2393</v>
      </c>
      <c r="G161" s="152" t="s">
        <v>508</v>
      </c>
      <c r="H161" s="153">
        <v>4</v>
      </c>
      <c r="I161" s="3"/>
      <c r="J161" s="154">
        <f>ROUND(I161*H161,2)</f>
        <v>0</v>
      </c>
      <c r="K161" s="151" t="s">
        <v>1</v>
      </c>
      <c r="L161" s="24"/>
      <c r="M161" s="155" t="s">
        <v>1</v>
      </c>
      <c r="N161" s="156" t="s">
        <v>33</v>
      </c>
      <c r="O161" s="157">
        <v>0</v>
      </c>
      <c r="P161" s="157">
        <f>O161*H161</f>
        <v>0</v>
      </c>
      <c r="Q161" s="157">
        <v>0</v>
      </c>
      <c r="R161" s="157">
        <f>Q161*H161</f>
        <v>0</v>
      </c>
      <c r="S161" s="157">
        <v>0</v>
      </c>
      <c r="T161" s="158">
        <f>S161*H161</f>
        <v>0</v>
      </c>
      <c r="AR161" s="159" t="s">
        <v>174</v>
      </c>
      <c r="AT161" s="159" t="s">
        <v>169</v>
      </c>
      <c r="AU161" s="159" t="s">
        <v>75</v>
      </c>
      <c r="AY161" s="12" t="s">
        <v>167</v>
      </c>
      <c r="BE161" s="160">
        <f>IF(N161="základní",J161,0)</f>
        <v>0</v>
      </c>
      <c r="BF161" s="160">
        <f>IF(N161="snížená",J161,0)</f>
        <v>0</v>
      </c>
      <c r="BG161" s="160">
        <f>IF(N161="zákl. přenesená",J161,0)</f>
        <v>0</v>
      </c>
      <c r="BH161" s="160">
        <f>IF(N161="sníž. přenesená",J161,0)</f>
        <v>0</v>
      </c>
      <c r="BI161" s="160">
        <f>IF(N161="nulová",J161,0)</f>
        <v>0</v>
      </c>
      <c r="BJ161" s="12" t="s">
        <v>75</v>
      </c>
      <c r="BK161" s="160">
        <f>ROUND(I161*H161,2)</f>
        <v>0</v>
      </c>
      <c r="BL161" s="12" t="s">
        <v>174</v>
      </c>
      <c r="BM161" s="159" t="s">
        <v>423</v>
      </c>
    </row>
    <row r="162" spans="2:47" s="217" customFormat="1" ht="12">
      <c r="B162" s="24"/>
      <c r="D162" s="161" t="s">
        <v>176</v>
      </c>
      <c r="F162" s="162" t="s">
        <v>2393</v>
      </c>
      <c r="L162" s="24"/>
      <c r="M162" s="163"/>
      <c r="N162" s="50"/>
      <c r="O162" s="50"/>
      <c r="P162" s="50"/>
      <c r="Q162" s="50"/>
      <c r="R162" s="50"/>
      <c r="S162" s="50"/>
      <c r="T162" s="51"/>
      <c r="AT162" s="12" t="s">
        <v>176</v>
      </c>
      <c r="AU162" s="12" t="s">
        <v>75</v>
      </c>
    </row>
    <row r="163" spans="2:65" s="217" customFormat="1" ht="16.5" customHeight="1">
      <c r="B163" s="24"/>
      <c r="C163" s="149" t="s">
        <v>291</v>
      </c>
      <c r="D163" s="149" t="s">
        <v>169</v>
      </c>
      <c r="E163" s="150" t="s">
        <v>2394</v>
      </c>
      <c r="F163" s="151" t="s">
        <v>2395</v>
      </c>
      <c r="G163" s="152" t="s">
        <v>508</v>
      </c>
      <c r="H163" s="153">
        <v>1</v>
      </c>
      <c r="I163" s="3"/>
      <c r="J163" s="154">
        <f>ROUND(I163*H163,2)</f>
        <v>0</v>
      </c>
      <c r="K163" s="151" t="s">
        <v>1</v>
      </c>
      <c r="L163" s="24"/>
      <c r="M163" s="155" t="s">
        <v>1</v>
      </c>
      <c r="N163" s="156" t="s">
        <v>33</v>
      </c>
      <c r="O163" s="157">
        <v>0</v>
      </c>
      <c r="P163" s="157">
        <f>O163*H163</f>
        <v>0</v>
      </c>
      <c r="Q163" s="157">
        <v>0</v>
      </c>
      <c r="R163" s="157">
        <f>Q163*H163</f>
        <v>0</v>
      </c>
      <c r="S163" s="157">
        <v>0</v>
      </c>
      <c r="T163" s="158">
        <f>S163*H163</f>
        <v>0</v>
      </c>
      <c r="AR163" s="159" t="s">
        <v>174</v>
      </c>
      <c r="AT163" s="159" t="s">
        <v>169</v>
      </c>
      <c r="AU163" s="159" t="s">
        <v>75</v>
      </c>
      <c r="AY163" s="12" t="s">
        <v>167</v>
      </c>
      <c r="BE163" s="160">
        <f>IF(N163="základní",J163,0)</f>
        <v>0</v>
      </c>
      <c r="BF163" s="160">
        <f>IF(N163="snížená",J163,0)</f>
        <v>0</v>
      </c>
      <c r="BG163" s="160">
        <f>IF(N163="zákl. přenesená",J163,0)</f>
        <v>0</v>
      </c>
      <c r="BH163" s="160">
        <f>IF(N163="sníž. přenesená",J163,0)</f>
        <v>0</v>
      </c>
      <c r="BI163" s="160">
        <f>IF(N163="nulová",J163,0)</f>
        <v>0</v>
      </c>
      <c r="BJ163" s="12" t="s">
        <v>75</v>
      </c>
      <c r="BK163" s="160">
        <f>ROUND(I163*H163,2)</f>
        <v>0</v>
      </c>
      <c r="BL163" s="12" t="s">
        <v>174</v>
      </c>
      <c r="BM163" s="159" t="s">
        <v>435</v>
      </c>
    </row>
    <row r="164" spans="2:47" s="217" customFormat="1" ht="12">
      <c r="B164" s="24"/>
      <c r="D164" s="161" t="s">
        <v>176</v>
      </c>
      <c r="F164" s="162" t="s">
        <v>2395</v>
      </c>
      <c r="L164" s="24"/>
      <c r="M164" s="163"/>
      <c r="N164" s="50"/>
      <c r="O164" s="50"/>
      <c r="P164" s="50"/>
      <c r="Q164" s="50"/>
      <c r="R164" s="50"/>
      <c r="S164" s="50"/>
      <c r="T164" s="51"/>
      <c r="AT164" s="12" t="s">
        <v>176</v>
      </c>
      <c r="AU164" s="12" t="s">
        <v>75</v>
      </c>
    </row>
    <row r="165" spans="2:65" s="217" customFormat="1" ht="16.5" customHeight="1">
      <c r="B165" s="24"/>
      <c r="C165" s="149" t="s">
        <v>296</v>
      </c>
      <c r="D165" s="149" t="s">
        <v>169</v>
      </c>
      <c r="E165" s="150" t="s">
        <v>2396</v>
      </c>
      <c r="F165" s="151" t="s">
        <v>2397</v>
      </c>
      <c r="G165" s="152" t="s">
        <v>508</v>
      </c>
      <c r="H165" s="153">
        <v>1</v>
      </c>
      <c r="I165" s="3"/>
      <c r="J165" s="154">
        <f>ROUND(I165*H165,2)</f>
        <v>0</v>
      </c>
      <c r="K165" s="151" t="s">
        <v>1</v>
      </c>
      <c r="L165" s="24"/>
      <c r="M165" s="155" t="s">
        <v>1</v>
      </c>
      <c r="N165" s="156" t="s">
        <v>33</v>
      </c>
      <c r="O165" s="157">
        <v>0</v>
      </c>
      <c r="P165" s="157">
        <f>O165*H165</f>
        <v>0</v>
      </c>
      <c r="Q165" s="157">
        <v>0</v>
      </c>
      <c r="R165" s="157">
        <f>Q165*H165</f>
        <v>0</v>
      </c>
      <c r="S165" s="157">
        <v>0</v>
      </c>
      <c r="T165" s="158">
        <f>S165*H165</f>
        <v>0</v>
      </c>
      <c r="AR165" s="159" t="s">
        <v>174</v>
      </c>
      <c r="AT165" s="159" t="s">
        <v>169</v>
      </c>
      <c r="AU165" s="159" t="s">
        <v>75</v>
      </c>
      <c r="AY165" s="12" t="s">
        <v>167</v>
      </c>
      <c r="BE165" s="160">
        <f>IF(N165="základní",J165,0)</f>
        <v>0</v>
      </c>
      <c r="BF165" s="160">
        <f>IF(N165="snížená",J165,0)</f>
        <v>0</v>
      </c>
      <c r="BG165" s="160">
        <f>IF(N165="zákl. přenesená",J165,0)</f>
        <v>0</v>
      </c>
      <c r="BH165" s="160">
        <f>IF(N165="sníž. přenesená",J165,0)</f>
        <v>0</v>
      </c>
      <c r="BI165" s="160">
        <f>IF(N165="nulová",J165,0)</f>
        <v>0</v>
      </c>
      <c r="BJ165" s="12" t="s">
        <v>75</v>
      </c>
      <c r="BK165" s="160">
        <f>ROUND(I165*H165,2)</f>
        <v>0</v>
      </c>
      <c r="BL165" s="12" t="s">
        <v>174</v>
      </c>
      <c r="BM165" s="159" t="s">
        <v>447</v>
      </c>
    </row>
    <row r="166" spans="2:47" s="217" customFormat="1" ht="12">
      <c r="B166" s="24"/>
      <c r="D166" s="161" t="s">
        <v>176</v>
      </c>
      <c r="F166" s="162" t="s">
        <v>2397</v>
      </c>
      <c r="L166" s="24"/>
      <c r="M166" s="163"/>
      <c r="N166" s="50"/>
      <c r="O166" s="50"/>
      <c r="P166" s="50"/>
      <c r="Q166" s="50"/>
      <c r="R166" s="50"/>
      <c r="S166" s="50"/>
      <c r="T166" s="51"/>
      <c r="AT166" s="12" t="s">
        <v>176</v>
      </c>
      <c r="AU166" s="12" t="s">
        <v>75</v>
      </c>
    </row>
    <row r="167" spans="2:65" s="217" customFormat="1" ht="16.5" customHeight="1">
      <c r="B167" s="24"/>
      <c r="C167" s="149" t="s">
        <v>301</v>
      </c>
      <c r="D167" s="149" t="s">
        <v>169</v>
      </c>
      <c r="E167" s="150" t="s">
        <v>2398</v>
      </c>
      <c r="F167" s="151" t="s">
        <v>2399</v>
      </c>
      <c r="G167" s="152" t="s">
        <v>508</v>
      </c>
      <c r="H167" s="153">
        <v>6</v>
      </c>
      <c r="I167" s="3"/>
      <c r="J167" s="154">
        <f>ROUND(I167*H167,2)</f>
        <v>0</v>
      </c>
      <c r="K167" s="151" t="s">
        <v>1</v>
      </c>
      <c r="L167" s="24"/>
      <c r="M167" s="155" t="s">
        <v>1</v>
      </c>
      <c r="N167" s="156" t="s">
        <v>33</v>
      </c>
      <c r="O167" s="157">
        <v>0</v>
      </c>
      <c r="P167" s="157">
        <f>O167*H167</f>
        <v>0</v>
      </c>
      <c r="Q167" s="157">
        <v>0</v>
      </c>
      <c r="R167" s="157">
        <f>Q167*H167</f>
        <v>0</v>
      </c>
      <c r="S167" s="157">
        <v>0</v>
      </c>
      <c r="T167" s="158">
        <f>S167*H167</f>
        <v>0</v>
      </c>
      <c r="AR167" s="159" t="s">
        <v>174</v>
      </c>
      <c r="AT167" s="159" t="s">
        <v>169</v>
      </c>
      <c r="AU167" s="159" t="s">
        <v>75</v>
      </c>
      <c r="AY167" s="12" t="s">
        <v>167</v>
      </c>
      <c r="BE167" s="160">
        <f>IF(N167="základní",J167,0)</f>
        <v>0</v>
      </c>
      <c r="BF167" s="160">
        <f>IF(N167="snížená",J167,0)</f>
        <v>0</v>
      </c>
      <c r="BG167" s="160">
        <f>IF(N167="zákl. přenesená",J167,0)</f>
        <v>0</v>
      </c>
      <c r="BH167" s="160">
        <f>IF(N167="sníž. přenesená",J167,0)</f>
        <v>0</v>
      </c>
      <c r="BI167" s="160">
        <f>IF(N167="nulová",J167,0)</f>
        <v>0</v>
      </c>
      <c r="BJ167" s="12" t="s">
        <v>75</v>
      </c>
      <c r="BK167" s="160">
        <f>ROUND(I167*H167,2)</f>
        <v>0</v>
      </c>
      <c r="BL167" s="12" t="s">
        <v>174</v>
      </c>
      <c r="BM167" s="159" t="s">
        <v>459</v>
      </c>
    </row>
    <row r="168" spans="2:47" s="217" customFormat="1" ht="12">
      <c r="B168" s="24"/>
      <c r="D168" s="161" t="s">
        <v>176</v>
      </c>
      <c r="F168" s="162" t="s">
        <v>2399</v>
      </c>
      <c r="L168" s="24"/>
      <c r="M168" s="163"/>
      <c r="N168" s="50"/>
      <c r="O168" s="50"/>
      <c r="P168" s="50"/>
      <c r="Q168" s="50"/>
      <c r="R168" s="50"/>
      <c r="S168" s="50"/>
      <c r="T168" s="51"/>
      <c r="AT168" s="12" t="s">
        <v>176</v>
      </c>
      <c r="AU168" s="12" t="s">
        <v>75</v>
      </c>
    </row>
    <row r="169" spans="2:65" s="217" customFormat="1" ht="16.5" customHeight="1">
      <c r="B169" s="24"/>
      <c r="C169" s="149" t="s">
        <v>306</v>
      </c>
      <c r="D169" s="149" t="s">
        <v>169</v>
      </c>
      <c r="E169" s="150" t="s">
        <v>2400</v>
      </c>
      <c r="F169" s="151" t="s">
        <v>2401</v>
      </c>
      <c r="G169" s="152" t="s">
        <v>508</v>
      </c>
      <c r="H169" s="153">
        <v>9</v>
      </c>
      <c r="I169" s="3"/>
      <c r="J169" s="154">
        <f>ROUND(I169*H169,2)</f>
        <v>0</v>
      </c>
      <c r="K169" s="151" t="s">
        <v>1</v>
      </c>
      <c r="L169" s="24"/>
      <c r="M169" s="155" t="s">
        <v>1</v>
      </c>
      <c r="N169" s="156" t="s">
        <v>33</v>
      </c>
      <c r="O169" s="157">
        <v>0</v>
      </c>
      <c r="P169" s="157">
        <f>O169*H169</f>
        <v>0</v>
      </c>
      <c r="Q169" s="157">
        <v>0</v>
      </c>
      <c r="R169" s="157">
        <f>Q169*H169</f>
        <v>0</v>
      </c>
      <c r="S169" s="157">
        <v>0</v>
      </c>
      <c r="T169" s="158">
        <f>S169*H169</f>
        <v>0</v>
      </c>
      <c r="AR169" s="159" t="s">
        <v>174</v>
      </c>
      <c r="AT169" s="159" t="s">
        <v>169</v>
      </c>
      <c r="AU169" s="159" t="s">
        <v>75</v>
      </c>
      <c r="AY169" s="12" t="s">
        <v>167</v>
      </c>
      <c r="BE169" s="160">
        <f>IF(N169="základní",J169,0)</f>
        <v>0</v>
      </c>
      <c r="BF169" s="160">
        <f>IF(N169="snížená",J169,0)</f>
        <v>0</v>
      </c>
      <c r="BG169" s="160">
        <f>IF(N169="zákl. přenesená",J169,0)</f>
        <v>0</v>
      </c>
      <c r="BH169" s="160">
        <f>IF(N169="sníž. přenesená",J169,0)</f>
        <v>0</v>
      </c>
      <c r="BI169" s="160">
        <f>IF(N169="nulová",J169,0)</f>
        <v>0</v>
      </c>
      <c r="BJ169" s="12" t="s">
        <v>75</v>
      </c>
      <c r="BK169" s="160">
        <f>ROUND(I169*H169,2)</f>
        <v>0</v>
      </c>
      <c r="BL169" s="12" t="s">
        <v>174</v>
      </c>
      <c r="BM169" s="159" t="s">
        <v>473</v>
      </c>
    </row>
    <row r="170" spans="2:47" s="217" customFormat="1" ht="12">
      <c r="B170" s="24"/>
      <c r="D170" s="161" t="s">
        <v>176</v>
      </c>
      <c r="F170" s="162" t="s">
        <v>2401</v>
      </c>
      <c r="L170" s="24"/>
      <c r="M170" s="163"/>
      <c r="N170" s="50"/>
      <c r="O170" s="50"/>
      <c r="P170" s="50"/>
      <c r="Q170" s="50"/>
      <c r="R170" s="50"/>
      <c r="S170" s="50"/>
      <c r="T170" s="51"/>
      <c r="AT170" s="12" t="s">
        <v>176</v>
      </c>
      <c r="AU170" s="12" t="s">
        <v>75</v>
      </c>
    </row>
    <row r="171" spans="2:65" s="217" customFormat="1" ht="16.5" customHeight="1">
      <c r="B171" s="24"/>
      <c r="C171" s="149" t="s">
        <v>321</v>
      </c>
      <c r="D171" s="149" t="s">
        <v>169</v>
      </c>
      <c r="E171" s="150" t="s">
        <v>2402</v>
      </c>
      <c r="F171" s="151" t="s">
        <v>2403</v>
      </c>
      <c r="G171" s="152" t="s">
        <v>508</v>
      </c>
      <c r="H171" s="153">
        <v>2</v>
      </c>
      <c r="I171" s="3"/>
      <c r="J171" s="154">
        <f>ROUND(I171*H171,2)</f>
        <v>0</v>
      </c>
      <c r="K171" s="151" t="s">
        <v>1</v>
      </c>
      <c r="L171" s="24"/>
      <c r="M171" s="155" t="s">
        <v>1</v>
      </c>
      <c r="N171" s="156" t="s">
        <v>33</v>
      </c>
      <c r="O171" s="157">
        <v>0</v>
      </c>
      <c r="P171" s="157">
        <f>O171*H171</f>
        <v>0</v>
      </c>
      <c r="Q171" s="157">
        <v>0</v>
      </c>
      <c r="R171" s="157">
        <f>Q171*H171</f>
        <v>0</v>
      </c>
      <c r="S171" s="157">
        <v>0</v>
      </c>
      <c r="T171" s="158">
        <f>S171*H171</f>
        <v>0</v>
      </c>
      <c r="AR171" s="159" t="s">
        <v>174</v>
      </c>
      <c r="AT171" s="159" t="s">
        <v>169</v>
      </c>
      <c r="AU171" s="159" t="s">
        <v>75</v>
      </c>
      <c r="AY171" s="12" t="s">
        <v>167</v>
      </c>
      <c r="BE171" s="160">
        <f>IF(N171="základní",J171,0)</f>
        <v>0</v>
      </c>
      <c r="BF171" s="160">
        <f>IF(N171="snížená",J171,0)</f>
        <v>0</v>
      </c>
      <c r="BG171" s="160">
        <f>IF(N171="zákl. přenesená",J171,0)</f>
        <v>0</v>
      </c>
      <c r="BH171" s="160">
        <f>IF(N171="sníž. přenesená",J171,0)</f>
        <v>0</v>
      </c>
      <c r="BI171" s="160">
        <f>IF(N171="nulová",J171,0)</f>
        <v>0</v>
      </c>
      <c r="BJ171" s="12" t="s">
        <v>75</v>
      </c>
      <c r="BK171" s="160">
        <f>ROUND(I171*H171,2)</f>
        <v>0</v>
      </c>
      <c r="BL171" s="12" t="s">
        <v>174</v>
      </c>
      <c r="BM171" s="159" t="s">
        <v>489</v>
      </c>
    </row>
    <row r="172" spans="2:47" s="217" customFormat="1" ht="12">
      <c r="B172" s="24"/>
      <c r="D172" s="161" t="s">
        <v>176</v>
      </c>
      <c r="F172" s="162" t="s">
        <v>2403</v>
      </c>
      <c r="L172" s="24"/>
      <c r="M172" s="163"/>
      <c r="N172" s="50"/>
      <c r="O172" s="50"/>
      <c r="P172" s="50"/>
      <c r="Q172" s="50"/>
      <c r="R172" s="50"/>
      <c r="S172" s="50"/>
      <c r="T172" s="51"/>
      <c r="AT172" s="12" t="s">
        <v>176</v>
      </c>
      <c r="AU172" s="12" t="s">
        <v>75</v>
      </c>
    </row>
    <row r="173" spans="2:65" s="217" customFormat="1" ht="16.5" customHeight="1">
      <c r="B173" s="24"/>
      <c r="C173" s="149" t="s">
        <v>7</v>
      </c>
      <c r="D173" s="149" t="s">
        <v>169</v>
      </c>
      <c r="E173" s="150" t="s">
        <v>2404</v>
      </c>
      <c r="F173" s="151" t="s">
        <v>2405</v>
      </c>
      <c r="G173" s="152" t="s">
        <v>508</v>
      </c>
      <c r="H173" s="153">
        <v>3</v>
      </c>
      <c r="I173" s="3"/>
      <c r="J173" s="154">
        <f>ROUND(I173*H173,2)</f>
        <v>0</v>
      </c>
      <c r="K173" s="151" t="s">
        <v>1</v>
      </c>
      <c r="L173" s="24"/>
      <c r="M173" s="155" t="s">
        <v>1</v>
      </c>
      <c r="N173" s="156" t="s">
        <v>33</v>
      </c>
      <c r="O173" s="157">
        <v>0</v>
      </c>
      <c r="P173" s="157">
        <f>O173*H173</f>
        <v>0</v>
      </c>
      <c r="Q173" s="157">
        <v>0</v>
      </c>
      <c r="R173" s="157">
        <f>Q173*H173</f>
        <v>0</v>
      </c>
      <c r="S173" s="157">
        <v>0</v>
      </c>
      <c r="T173" s="158">
        <f>S173*H173</f>
        <v>0</v>
      </c>
      <c r="AR173" s="159" t="s">
        <v>174</v>
      </c>
      <c r="AT173" s="159" t="s">
        <v>169</v>
      </c>
      <c r="AU173" s="159" t="s">
        <v>75</v>
      </c>
      <c r="AY173" s="12" t="s">
        <v>167</v>
      </c>
      <c r="BE173" s="160">
        <f>IF(N173="základní",J173,0)</f>
        <v>0</v>
      </c>
      <c r="BF173" s="160">
        <f>IF(N173="snížená",J173,0)</f>
        <v>0</v>
      </c>
      <c r="BG173" s="160">
        <f>IF(N173="zákl. přenesená",J173,0)</f>
        <v>0</v>
      </c>
      <c r="BH173" s="160">
        <f>IF(N173="sníž. přenesená",J173,0)</f>
        <v>0</v>
      </c>
      <c r="BI173" s="160">
        <f>IF(N173="nulová",J173,0)</f>
        <v>0</v>
      </c>
      <c r="BJ173" s="12" t="s">
        <v>75</v>
      </c>
      <c r="BK173" s="160">
        <f>ROUND(I173*H173,2)</f>
        <v>0</v>
      </c>
      <c r="BL173" s="12" t="s">
        <v>174</v>
      </c>
      <c r="BM173" s="159" t="s">
        <v>505</v>
      </c>
    </row>
    <row r="174" spans="2:47" s="217" customFormat="1" ht="12">
      <c r="B174" s="24"/>
      <c r="D174" s="161" t="s">
        <v>176</v>
      </c>
      <c r="F174" s="162" t="s">
        <v>2405</v>
      </c>
      <c r="L174" s="24"/>
      <c r="M174" s="163"/>
      <c r="N174" s="50"/>
      <c r="O174" s="50"/>
      <c r="P174" s="50"/>
      <c r="Q174" s="50"/>
      <c r="R174" s="50"/>
      <c r="S174" s="50"/>
      <c r="T174" s="51"/>
      <c r="AT174" s="12" t="s">
        <v>176</v>
      </c>
      <c r="AU174" s="12" t="s">
        <v>75</v>
      </c>
    </row>
    <row r="175" spans="2:65" s="217" customFormat="1" ht="16.5" customHeight="1">
      <c r="B175" s="24"/>
      <c r="C175" s="149" t="s">
        <v>339</v>
      </c>
      <c r="D175" s="149" t="s">
        <v>169</v>
      </c>
      <c r="E175" s="150" t="s">
        <v>2406</v>
      </c>
      <c r="F175" s="151" t="s">
        <v>2407</v>
      </c>
      <c r="G175" s="152" t="s">
        <v>508</v>
      </c>
      <c r="H175" s="153">
        <v>2</v>
      </c>
      <c r="I175" s="3"/>
      <c r="J175" s="154">
        <f>ROUND(I175*H175,2)</f>
        <v>0</v>
      </c>
      <c r="K175" s="151" t="s">
        <v>1</v>
      </c>
      <c r="L175" s="24"/>
      <c r="M175" s="155" t="s">
        <v>1</v>
      </c>
      <c r="N175" s="156" t="s">
        <v>33</v>
      </c>
      <c r="O175" s="157">
        <v>0</v>
      </c>
      <c r="P175" s="157">
        <f>O175*H175</f>
        <v>0</v>
      </c>
      <c r="Q175" s="157">
        <v>0</v>
      </c>
      <c r="R175" s="157">
        <f>Q175*H175</f>
        <v>0</v>
      </c>
      <c r="S175" s="157">
        <v>0</v>
      </c>
      <c r="T175" s="158">
        <f>S175*H175</f>
        <v>0</v>
      </c>
      <c r="AR175" s="159" t="s">
        <v>174</v>
      </c>
      <c r="AT175" s="159" t="s">
        <v>169</v>
      </c>
      <c r="AU175" s="159" t="s">
        <v>75</v>
      </c>
      <c r="AY175" s="12" t="s">
        <v>167</v>
      </c>
      <c r="BE175" s="160">
        <f>IF(N175="základní",J175,0)</f>
        <v>0</v>
      </c>
      <c r="BF175" s="160">
        <f>IF(N175="snížená",J175,0)</f>
        <v>0</v>
      </c>
      <c r="BG175" s="160">
        <f>IF(N175="zákl. přenesená",J175,0)</f>
        <v>0</v>
      </c>
      <c r="BH175" s="160">
        <f>IF(N175="sníž. přenesená",J175,0)</f>
        <v>0</v>
      </c>
      <c r="BI175" s="160">
        <f>IF(N175="nulová",J175,0)</f>
        <v>0</v>
      </c>
      <c r="BJ175" s="12" t="s">
        <v>75</v>
      </c>
      <c r="BK175" s="160">
        <f>ROUND(I175*H175,2)</f>
        <v>0</v>
      </c>
      <c r="BL175" s="12" t="s">
        <v>174</v>
      </c>
      <c r="BM175" s="159" t="s">
        <v>519</v>
      </c>
    </row>
    <row r="176" spans="2:47" s="217" customFormat="1" ht="12">
      <c r="B176" s="24"/>
      <c r="D176" s="161" t="s">
        <v>176</v>
      </c>
      <c r="F176" s="162" t="s">
        <v>2407</v>
      </c>
      <c r="L176" s="24"/>
      <c r="M176" s="163"/>
      <c r="N176" s="50"/>
      <c r="O176" s="50"/>
      <c r="P176" s="50"/>
      <c r="Q176" s="50"/>
      <c r="R176" s="50"/>
      <c r="S176" s="50"/>
      <c r="T176" s="51"/>
      <c r="AT176" s="12" t="s">
        <v>176</v>
      </c>
      <c r="AU176" s="12" t="s">
        <v>75</v>
      </c>
    </row>
    <row r="177" spans="2:65" s="217" customFormat="1" ht="16.5" customHeight="1">
      <c r="B177" s="24"/>
      <c r="C177" s="149" t="s">
        <v>344</v>
      </c>
      <c r="D177" s="149" t="s">
        <v>169</v>
      </c>
      <c r="E177" s="150" t="s">
        <v>2408</v>
      </c>
      <c r="F177" s="151" t="s">
        <v>2409</v>
      </c>
      <c r="G177" s="152" t="s">
        <v>508</v>
      </c>
      <c r="H177" s="153">
        <v>5</v>
      </c>
      <c r="I177" s="3"/>
      <c r="J177" s="154">
        <f>ROUND(I177*H177,2)</f>
        <v>0</v>
      </c>
      <c r="K177" s="151" t="s">
        <v>1</v>
      </c>
      <c r="L177" s="24"/>
      <c r="M177" s="155" t="s">
        <v>1</v>
      </c>
      <c r="N177" s="156" t="s">
        <v>33</v>
      </c>
      <c r="O177" s="157">
        <v>0</v>
      </c>
      <c r="P177" s="157">
        <f>O177*H177</f>
        <v>0</v>
      </c>
      <c r="Q177" s="157">
        <v>0</v>
      </c>
      <c r="R177" s="157">
        <f>Q177*H177</f>
        <v>0</v>
      </c>
      <c r="S177" s="157">
        <v>0</v>
      </c>
      <c r="T177" s="158">
        <f>S177*H177</f>
        <v>0</v>
      </c>
      <c r="AR177" s="159" t="s">
        <v>174</v>
      </c>
      <c r="AT177" s="159" t="s">
        <v>169</v>
      </c>
      <c r="AU177" s="159" t="s">
        <v>75</v>
      </c>
      <c r="AY177" s="12" t="s">
        <v>167</v>
      </c>
      <c r="BE177" s="160">
        <f>IF(N177="základní",J177,0)</f>
        <v>0</v>
      </c>
      <c r="BF177" s="160">
        <f>IF(N177="snížená",J177,0)</f>
        <v>0</v>
      </c>
      <c r="BG177" s="160">
        <f>IF(N177="zákl. přenesená",J177,0)</f>
        <v>0</v>
      </c>
      <c r="BH177" s="160">
        <f>IF(N177="sníž. přenesená",J177,0)</f>
        <v>0</v>
      </c>
      <c r="BI177" s="160">
        <f>IF(N177="nulová",J177,0)</f>
        <v>0</v>
      </c>
      <c r="BJ177" s="12" t="s">
        <v>75</v>
      </c>
      <c r="BK177" s="160">
        <f>ROUND(I177*H177,2)</f>
        <v>0</v>
      </c>
      <c r="BL177" s="12" t="s">
        <v>174</v>
      </c>
      <c r="BM177" s="159" t="s">
        <v>533</v>
      </c>
    </row>
    <row r="178" spans="2:47" s="217" customFormat="1" ht="12">
      <c r="B178" s="24"/>
      <c r="D178" s="161" t="s">
        <v>176</v>
      </c>
      <c r="F178" s="162" t="s">
        <v>2409</v>
      </c>
      <c r="L178" s="24"/>
      <c r="M178" s="163"/>
      <c r="N178" s="50"/>
      <c r="O178" s="50"/>
      <c r="P178" s="50"/>
      <c r="Q178" s="50"/>
      <c r="R178" s="50"/>
      <c r="S178" s="50"/>
      <c r="T178" s="51"/>
      <c r="AT178" s="12" t="s">
        <v>176</v>
      </c>
      <c r="AU178" s="12" t="s">
        <v>75</v>
      </c>
    </row>
    <row r="179" spans="2:65" s="217" customFormat="1" ht="16.5" customHeight="1">
      <c r="B179" s="24"/>
      <c r="C179" s="149" t="s">
        <v>364</v>
      </c>
      <c r="D179" s="149" t="s">
        <v>169</v>
      </c>
      <c r="E179" s="150" t="s">
        <v>2410</v>
      </c>
      <c r="F179" s="151" t="s">
        <v>2411</v>
      </c>
      <c r="G179" s="152" t="s">
        <v>508</v>
      </c>
      <c r="H179" s="153">
        <v>1</v>
      </c>
      <c r="I179" s="3"/>
      <c r="J179" s="154">
        <f>ROUND(I179*H179,2)</f>
        <v>0</v>
      </c>
      <c r="K179" s="151" t="s">
        <v>1</v>
      </c>
      <c r="L179" s="24"/>
      <c r="M179" s="155" t="s">
        <v>1</v>
      </c>
      <c r="N179" s="156" t="s">
        <v>33</v>
      </c>
      <c r="O179" s="157">
        <v>0</v>
      </c>
      <c r="P179" s="157">
        <f>O179*H179</f>
        <v>0</v>
      </c>
      <c r="Q179" s="157">
        <v>0</v>
      </c>
      <c r="R179" s="157">
        <f>Q179*H179</f>
        <v>0</v>
      </c>
      <c r="S179" s="157">
        <v>0</v>
      </c>
      <c r="T179" s="158">
        <f>S179*H179</f>
        <v>0</v>
      </c>
      <c r="AR179" s="159" t="s">
        <v>174</v>
      </c>
      <c r="AT179" s="159" t="s">
        <v>169</v>
      </c>
      <c r="AU179" s="159" t="s">
        <v>75</v>
      </c>
      <c r="AY179" s="12" t="s">
        <v>167</v>
      </c>
      <c r="BE179" s="160">
        <f>IF(N179="základní",J179,0)</f>
        <v>0</v>
      </c>
      <c r="BF179" s="160">
        <f>IF(N179="snížená",J179,0)</f>
        <v>0</v>
      </c>
      <c r="BG179" s="160">
        <f>IF(N179="zákl. přenesená",J179,0)</f>
        <v>0</v>
      </c>
      <c r="BH179" s="160">
        <f>IF(N179="sníž. přenesená",J179,0)</f>
        <v>0</v>
      </c>
      <c r="BI179" s="160">
        <f>IF(N179="nulová",J179,0)</f>
        <v>0</v>
      </c>
      <c r="BJ179" s="12" t="s">
        <v>75</v>
      </c>
      <c r="BK179" s="160">
        <f>ROUND(I179*H179,2)</f>
        <v>0</v>
      </c>
      <c r="BL179" s="12" t="s">
        <v>174</v>
      </c>
      <c r="BM179" s="159" t="s">
        <v>547</v>
      </c>
    </row>
    <row r="180" spans="2:47" s="217" customFormat="1" ht="12">
      <c r="B180" s="24"/>
      <c r="D180" s="161" t="s">
        <v>176</v>
      </c>
      <c r="F180" s="162" t="s">
        <v>2411</v>
      </c>
      <c r="L180" s="24"/>
      <c r="M180" s="163"/>
      <c r="N180" s="50"/>
      <c r="O180" s="50"/>
      <c r="P180" s="50"/>
      <c r="Q180" s="50"/>
      <c r="R180" s="50"/>
      <c r="S180" s="50"/>
      <c r="T180" s="51"/>
      <c r="AT180" s="12" t="s">
        <v>176</v>
      </c>
      <c r="AU180" s="12" t="s">
        <v>75</v>
      </c>
    </row>
    <row r="181" spans="2:65" s="217" customFormat="1" ht="24" customHeight="1">
      <c r="B181" s="24"/>
      <c r="C181" s="149" t="s">
        <v>370</v>
      </c>
      <c r="D181" s="149" t="s">
        <v>169</v>
      </c>
      <c r="E181" s="150" t="s">
        <v>2412</v>
      </c>
      <c r="F181" s="151" t="s">
        <v>2413</v>
      </c>
      <c r="G181" s="152" t="s">
        <v>508</v>
      </c>
      <c r="H181" s="153">
        <v>3</v>
      </c>
      <c r="I181" s="3"/>
      <c r="J181" s="154">
        <f>ROUND(I181*H181,2)</f>
        <v>0</v>
      </c>
      <c r="K181" s="151" t="s">
        <v>1</v>
      </c>
      <c r="L181" s="24"/>
      <c r="M181" s="155" t="s">
        <v>1</v>
      </c>
      <c r="N181" s="156" t="s">
        <v>33</v>
      </c>
      <c r="O181" s="157">
        <v>0</v>
      </c>
      <c r="P181" s="157">
        <f>O181*H181</f>
        <v>0</v>
      </c>
      <c r="Q181" s="157">
        <v>0</v>
      </c>
      <c r="R181" s="157">
        <f>Q181*H181</f>
        <v>0</v>
      </c>
      <c r="S181" s="157">
        <v>0</v>
      </c>
      <c r="T181" s="158">
        <f>S181*H181</f>
        <v>0</v>
      </c>
      <c r="AR181" s="159" t="s">
        <v>174</v>
      </c>
      <c r="AT181" s="159" t="s">
        <v>169</v>
      </c>
      <c r="AU181" s="159" t="s">
        <v>75</v>
      </c>
      <c r="AY181" s="12" t="s">
        <v>167</v>
      </c>
      <c r="BE181" s="160">
        <f>IF(N181="základní",J181,0)</f>
        <v>0</v>
      </c>
      <c r="BF181" s="160">
        <f>IF(N181="snížená",J181,0)</f>
        <v>0</v>
      </c>
      <c r="BG181" s="160">
        <f>IF(N181="zákl. přenesená",J181,0)</f>
        <v>0</v>
      </c>
      <c r="BH181" s="160">
        <f>IF(N181="sníž. přenesená",J181,0)</f>
        <v>0</v>
      </c>
      <c r="BI181" s="160">
        <f>IF(N181="nulová",J181,0)</f>
        <v>0</v>
      </c>
      <c r="BJ181" s="12" t="s">
        <v>75</v>
      </c>
      <c r="BK181" s="160">
        <f>ROUND(I181*H181,2)</f>
        <v>0</v>
      </c>
      <c r="BL181" s="12" t="s">
        <v>174</v>
      </c>
      <c r="BM181" s="159" t="s">
        <v>564</v>
      </c>
    </row>
    <row r="182" spans="2:47" s="217" customFormat="1" ht="12">
      <c r="B182" s="24"/>
      <c r="D182" s="161" t="s">
        <v>176</v>
      </c>
      <c r="F182" s="162" t="s">
        <v>2413</v>
      </c>
      <c r="L182" s="24"/>
      <c r="M182" s="163"/>
      <c r="N182" s="50"/>
      <c r="O182" s="50"/>
      <c r="P182" s="50"/>
      <c r="Q182" s="50"/>
      <c r="R182" s="50"/>
      <c r="S182" s="50"/>
      <c r="T182" s="51"/>
      <c r="AT182" s="12" t="s">
        <v>176</v>
      </c>
      <c r="AU182" s="12" t="s">
        <v>75</v>
      </c>
    </row>
    <row r="183" spans="2:65" s="217" customFormat="1" ht="16.5" customHeight="1">
      <c r="B183" s="24"/>
      <c r="C183" s="149" t="s">
        <v>377</v>
      </c>
      <c r="D183" s="149" t="s">
        <v>169</v>
      </c>
      <c r="E183" s="150" t="s">
        <v>2414</v>
      </c>
      <c r="F183" s="151" t="s">
        <v>2415</v>
      </c>
      <c r="G183" s="152" t="s">
        <v>508</v>
      </c>
      <c r="H183" s="153">
        <v>2</v>
      </c>
      <c r="I183" s="3"/>
      <c r="J183" s="154">
        <f>ROUND(I183*H183,2)</f>
        <v>0</v>
      </c>
      <c r="K183" s="151" t="s">
        <v>1</v>
      </c>
      <c r="L183" s="24"/>
      <c r="M183" s="155" t="s">
        <v>1</v>
      </c>
      <c r="N183" s="156" t="s">
        <v>33</v>
      </c>
      <c r="O183" s="157">
        <v>0</v>
      </c>
      <c r="P183" s="157">
        <f>O183*H183</f>
        <v>0</v>
      </c>
      <c r="Q183" s="157">
        <v>0</v>
      </c>
      <c r="R183" s="157">
        <f>Q183*H183</f>
        <v>0</v>
      </c>
      <c r="S183" s="157">
        <v>0</v>
      </c>
      <c r="T183" s="158">
        <f>S183*H183</f>
        <v>0</v>
      </c>
      <c r="AR183" s="159" t="s">
        <v>174</v>
      </c>
      <c r="AT183" s="159" t="s">
        <v>169</v>
      </c>
      <c r="AU183" s="159" t="s">
        <v>75</v>
      </c>
      <c r="AY183" s="12" t="s">
        <v>167</v>
      </c>
      <c r="BE183" s="160">
        <f>IF(N183="základní",J183,0)</f>
        <v>0</v>
      </c>
      <c r="BF183" s="160">
        <f>IF(N183="snížená",J183,0)</f>
        <v>0</v>
      </c>
      <c r="BG183" s="160">
        <f>IF(N183="zákl. přenesená",J183,0)</f>
        <v>0</v>
      </c>
      <c r="BH183" s="160">
        <f>IF(N183="sníž. přenesená",J183,0)</f>
        <v>0</v>
      </c>
      <c r="BI183" s="160">
        <f>IF(N183="nulová",J183,0)</f>
        <v>0</v>
      </c>
      <c r="BJ183" s="12" t="s">
        <v>75</v>
      </c>
      <c r="BK183" s="160">
        <f>ROUND(I183*H183,2)</f>
        <v>0</v>
      </c>
      <c r="BL183" s="12" t="s">
        <v>174</v>
      </c>
      <c r="BM183" s="159" t="s">
        <v>577</v>
      </c>
    </row>
    <row r="184" spans="2:47" s="217" customFormat="1" ht="12">
      <c r="B184" s="24"/>
      <c r="D184" s="161" t="s">
        <v>176</v>
      </c>
      <c r="F184" s="162" t="s">
        <v>2415</v>
      </c>
      <c r="L184" s="24"/>
      <c r="M184" s="163"/>
      <c r="N184" s="50"/>
      <c r="O184" s="50"/>
      <c r="P184" s="50"/>
      <c r="Q184" s="50"/>
      <c r="R184" s="50"/>
      <c r="S184" s="50"/>
      <c r="T184" s="51"/>
      <c r="AT184" s="12" t="s">
        <v>176</v>
      </c>
      <c r="AU184" s="12" t="s">
        <v>75</v>
      </c>
    </row>
    <row r="185" spans="2:65" s="217" customFormat="1" ht="24" customHeight="1">
      <c r="B185" s="24"/>
      <c r="C185" s="149" t="s">
        <v>393</v>
      </c>
      <c r="D185" s="149" t="s">
        <v>169</v>
      </c>
      <c r="E185" s="150" t="s">
        <v>2416</v>
      </c>
      <c r="F185" s="151" t="s">
        <v>2417</v>
      </c>
      <c r="G185" s="152" t="s">
        <v>508</v>
      </c>
      <c r="H185" s="153">
        <v>3</v>
      </c>
      <c r="I185" s="3"/>
      <c r="J185" s="154">
        <f>ROUND(I185*H185,2)</f>
        <v>0</v>
      </c>
      <c r="K185" s="151" t="s">
        <v>1</v>
      </c>
      <c r="L185" s="24"/>
      <c r="M185" s="155" t="s">
        <v>1</v>
      </c>
      <c r="N185" s="156" t="s">
        <v>33</v>
      </c>
      <c r="O185" s="157">
        <v>0</v>
      </c>
      <c r="P185" s="157">
        <f>O185*H185</f>
        <v>0</v>
      </c>
      <c r="Q185" s="157">
        <v>0</v>
      </c>
      <c r="R185" s="157">
        <f>Q185*H185</f>
        <v>0</v>
      </c>
      <c r="S185" s="157">
        <v>0</v>
      </c>
      <c r="T185" s="158">
        <f>S185*H185</f>
        <v>0</v>
      </c>
      <c r="AR185" s="159" t="s">
        <v>174</v>
      </c>
      <c r="AT185" s="159" t="s">
        <v>169</v>
      </c>
      <c r="AU185" s="159" t="s">
        <v>75</v>
      </c>
      <c r="AY185" s="12" t="s">
        <v>167</v>
      </c>
      <c r="BE185" s="160">
        <f>IF(N185="základní",J185,0)</f>
        <v>0</v>
      </c>
      <c r="BF185" s="160">
        <f>IF(N185="snížená",J185,0)</f>
        <v>0</v>
      </c>
      <c r="BG185" s="160">
        <f>IF(N185="zákl. přenesená",J185,0)</f>
        <v>0</v>
      </c>
      <c r="BH185" s="160">
        <f>IF(N185="sníž. přenesená",J185,0)</f>
        <v>0</v>
      </c>
      <c r="BI185" s="160">
        <f>IF(N185="nulová",J185,0)</f>
        <v>0</v>
      </c>
      <c r="BJ185" s="12" t="s">
        <v>75</v>
      </c>
      <c r="BK185" s="160">
        <f>ROUND(I185*H185,2)</f>
        <v>0</v>
      </c>
      <c r="BL185" s="12" t="s">
        <v>174</v>
      </c>
      <c r="BM185" s="159" t="s">
        <v>590</v>
      </c>
    </row>
    <row r="186" spans="2:47" s="217" customFormat="1" ht="12">
      <c r="B186" s="24"/>
      <c r="D186" s="161" t="s">
        <v>176</v>
      </c>
      <c r="F186" s="162" t="s">
        <v>2417</v>
      </c>
      <c r="L186" s="24"/>
      <c r="M186" s="163"/>
      <c r="N186" s="50"/>
      <c r="O186" s="50"/>
      <c r="P186" s="50"/>
      <c r="Q186" s="50"/>
      <c r="R186" s="50"/>
      <c r="S186" s="50"/>
      <c r="T186" s="51"/>
      <c r="AT186" s="12" t="s">
        <v>176</v>
      </c>
      <c r="AU186" s="12" t="s">
        <v>75</v>
      </c>
    </row>
    <row r="187" spans="2:65" s="217" customFormat="1" ht="16.5" customHeight="1">
      <c r="B187" s="24"/>
      <c r="C187" s="149" t="s">
        <v>403</v>
      </c>
      <c r="D187" s="149" t="s">
        <v>169</v>
      </c>
      <c r="E187" s="150" t="s">
        <v>2418</v>
      </c>
      <c r="F187" s="151" t="s">
        <v>2419</v>
      </c>
      <c r="G187" s="152" t="s">
        <v>508</v>
      </c>
      <c r="H187" s="153">
        <v>1</v>
      </c>
      <c r="I187" s="3"/>
      <c r="J187" s="154">
        <f>ROUND(I187*H187,2)</f>
        <v>0</v>
      </c>
      <c r="K187" s="151" t="s">
        <v>1</v>
      </c>
      <c r="L187" s="24"/>
      <c r="M187" s="155" t="s">
        <v>1</v>
      </c>
      <c r="N187" s="156" t="s">
        <v>33</v>
      </c>
      <c r="O187" s="157">
        <v>0</v>
      </c>
      <c r="P187" s="157">
        <f>O187*H187</f>
        <v>0</v>
      </c>
      <c r="Q187" s="157">
        <v>0</v>
      </c>
      <c r="R187" s="157">
        <f>Q187*H187</f>
        <v>0</v>
      </c>
      <c r="S187" s="157">
        <v>0</v>
      </c>
      <c r="T187" s="158">
        <f>S187*H187</f>
        <v>0</v>
      </c>
      <c r="AR187" s="159" t="s">
        <v>174</v>
      </c>
      <c r="AT187" s="159" t="s">
        <v>169</v>
      </c>
      <c r="AU187" s="159" t="s">
        <v>75</v>
      </c>
      <c r="AY187" s="12" t="s">
        <v>167</v>
      </c>
      <c r="BE187" s="160">
        <f>IF(N187="základní",J187,0)</f>
        <v>0</v>
      </c>
      <c r="BF187" s="160">
        <f>IF(N187="snížená",J187,0)</f>
        <v>0</v>
      </c>
      <c r="BG187" s="160">
        <f>IF(N187="zákl. přenesená",J187,0)</f>
        <v>0</v>
      </c>
      <c r="BH187" s="160">
        <f>IF(N187="sníž. přenesená",J187,0)</f>
        <v>0</v>
      </c>
      <c r="BI187" s="160">
        <f>IF(N187="nulová",J187,0)</f>
        <v>0</v>
      </c>
      <c r="BJ187" s="12" t="s">
        <v>75</v>
      </c>
      <c r="BK187" s="160">
        <f>ROUND(I187*H187,2)</f>
        <v>0</v>
      </c>
      <c r="BL187" s="12" t="s">
        <v>174</v>
      </c>
      <c r="BM187" s="159" t="s">
        <v>612</v>
      </c>
    </row>
    <row r="188" spans="2:47" s="217" customFormat="1" ht="12">
      <c r="B188" s="24"/>
      <c r="D188" s="161" t="s">
        <v>176</v>
      </c>
      <c r="F188" s="162" t="s">
        <v>2419</v>
      </c>
      <c r="L188" s="24"/>
      <c r="M188" s="163"/>
      <c r="N188" s="50"/>
      <c r="O188" s="50"/>
      <c r="P188" s="50"/>
      <c r="Q188" s="50"/>
      <c r="R188" s="50"/>
      <c r="S188" s="50"/>
      <c r="T188" s="51"/>
      <c r="AT188" s="12" t="s">
        <v>176</v>
      </c>
      <c r="AU188" s="12" t="s">
        <v>75</v>
      </c>
    </row>
    <row r="189" spans="2:65" s="217" customFormat="1" ht="16.5" customHeight="1">
      <c r="B189" s="24"/>
      <c r="C189" s="149" t="s">
        <v>416</v>
      </c>
      <c r="D189" s="149" t="s">
        <v>169</v>
      </c>
      <c r="E189" s="150" t="s">
        <v>2420</v>
      </c>
      <c r="F189" s="151" t="s">
        <v>2421</v>
      </c>
      <c r="G189" s="152" t="s">
        <v>508</v>
      </c>
      <c r="H189" s="153">
        <v>1</v>
      </c>
      <c r="I189" s="3"/>
      <c r="J189" s="154">
        <f>ROUND(I189*H189,2)</f>
        <v>0</v>
      </c>
      <c r="K189" s="151" t="s">
        <v>1</v>
      </c>
      <c r="L189" s="24"/>
      <c r="M189" s="155" t="s">
        <v>1</v>
      </c>
      <c r="N189" s="156" t="s">
        <v>33</v>
      </c>
      <c r="O189" s="157">
        <v>0</v>
      </c>
      <c r="P189" s="157">
        <f>O189*H189</f>
        <v>0</v>
      </c>
      <c r="Q189" s="157">
        <v>0</v>
      </c>
      <c r="R189" s="157">
        <f>Q189*H189</f>
        <v>0</v>
      </c>
      <c r="S189" s="157">
        <v>0</v>
      </c>
      <c r="T189" s="158">
        <f>S189*H189</f>
        <v>0</v>
      </c>
      <c r="AR189" s="159" t="s">
        <v>174</v>
      </c>
      <c r="AT189" s="159" t="s">
        <v>169</v>
      </c>
      <c r="AU189" s="159" t="s">
        <v>75</v>
      </c>
      <c r="AY189" s="12" t="s">
        <v>167</v>
      </c>
      <c r="BE189" s="160">
        <f>IF(N189="základní",J189,0)</f>
        <v>0</v>
      </c>
      <c r="BF189" s="160">
        <f>IF(N189="snížená",J189,0)</f>
        <v>0</v>
      </c>
      <c r="BG189" s="160">
        <f>IF(N189="zákl. přenesená",J189,0)</f>
        <v>0</v>
      </c>
      <c r="BH189" s="160">
        <f>IF(N189="sníž. přenesená",J189,0)</f>
        <v>0</v>
      </c>
      <c r="BI189" s="160">
        <f>IF(N189="nulová",J189,0)</f>
        <v>0</v>
      </c>
      <c r="BJ189" s="12" t="s">
        <v>75</v>
      </c>
      <c r="BK189" s="160">
        <f>ROUND(I189*H189,2)</f>
        <v>0</v>
      </c>
      <c r="BL189" s="12" t="s">
        <v>174</v>
      </c>
      <c r="BM189" s="159" t="s">
        <v>625</v>
      </c>
    </row>
    <row r="190" spans="2:47" s="217" customFormat="1" ht="12">
      <c r="B190" s="24"/>
      <c r="D190" s="161" t="s">
        <v>176</v>
      </c>
      <c r="F190" s="162" t="s">
        <v>2421</v>
      </c>
      <c r="L190" s="24"/>
      <c r="M190" s="163"/>
      <c r="N190" s="50"/>
      <c r="O190" s="50"/>
      <c r="P190" s="50"/>
      <c r="Q190" s="50"/>
      <c r="R190" s="50"/>
      <c r="S190" s="50"/>
      <c r="T190" s="51"/>
      <c r="AT190" s="12" t="s">
        <v>176</v>
      </c>
      <c r="AU190" s="12" t="s">
        <v>75</v>
      </c>
    </row>
    <row r="191" spans="2:65" s="217" customFormat="1" ht="16.5" customHeight="1">
      <c r="B191" s="24"/>
      <c r="C191" s="149" t="s">
        <v>423</v>
      </c>
      <c r="D191" s="149" t="s">
        <v>169</v>
      </c>
      <c r="E191" s="150" t="s">
        <v>2422</v>
      </c>
      <c r="F191" s="151" t="s">
        <v>2423</v>
      </c>
      <c r="G191" s="152" t="s">
        <v>508</v>
      </c>
      <c r="H191" s="153">
        <v>26</v>
      </c>
      <c r="I191" s="3"/>
      <c r="J191" s="154">
        <f>ROUND(I191*H191,2)</f>
        <v>0</v>
      </c>
      <c r="K191" s="151" t="s">
        <v>1</v>
      </c>
      <c r="L191" s="24"/>
      <c r="M191" s="155" t="s">
        <v>1</v>
      </c>
      <c r="N191" s="156" t="s">
        <v>33</v>
      </c>
      <c r="O191" s="157">
        <v>0</v>
      </c>
      <c r="P191" s="157">
        <f>O191*H191</f>
        <v>0</v>
      </c>
      <c r="Q191" s="157">
        <v>0</v>
      </c>
      <c r="R191" s="157">
        <f>Q191*H191</f>
        <v>0</v>
      </c>
      <c r="S191" s="157">
        <v>0</v>
      </c>
      <c r="T191" s="158">
        <f>S191*H191</f>
        <v>0</v>
      </c>
      <c r="AR191" s="159" t="s">
        <v>174</v>
      </c>
      <c r="AT191" s="159" t="s">
        <v>169</v>
      </c>
      <c r="AU191" s="159" t="s">
        <v>75</v>
      </c>
      <c r="AY191" s="12" t="s">
        <v>167</v>
      </c>
      <c r="BE191" s="160">
        <f>IF(N191="základní",J191,0)</f>
        <v>0</v>
      </c>
      <c r="BF191" s="160">
        <f>IF(N191="snížená",J191,0)</f>
        <v>0</v>
      </c>
      <c r="BG191" s="160">
        <f>IF(N191="zákl. přenesená",J191,0)</f>
        <v>0</v>
      </c>
      <c r="BH191" s="160">
        <f>IF(N191="sníž. přenesená",J191,0)</f>
        <v>0</v>
      </c>
      <c r="BI191" s="160">
        <f>IF(N191="nulová",J191,0)</f>
        <v>0</v>
      </c>
      <c r="BJ191" s="12" t="s">
        <v>75</v>
      </c>
      <c r="BK191" s="160">
        <f>ROUND(I191*H191,2)</f>
        <v>0</v>
      </c>
      <c r="BL191" s="12" t="s">
        <v>174</v>
      </c>
      <c r="BM191" s="159" t="s">
        <v>637</v>
      </c>
    </row>
    <row r="192" spans="2:47" s="217" customFormat="1" ht="12">
      <c r="B192" s="24"/>
      <c r="D192" s="161" t="s">
        <v>176</v>
      </c>
      <c r="F192" s="162" t="s">
        <v>2423</v>
      </c>
      <c r="L192" s="24"/>
      <c r="M192" s="163"/>
      <c r="N192" s="50"/>
      <c r="O192" s="50"/>
      <c r="P192" s="50"/>
      <c r="Q192" s="50"/>
      <c r="R192" s="50"/>
      <c r="S192" s="50"/>
      <c r="T192" s="51"/>
      <c r="AT192" s="12" t="s">
        <v>176</v>
      </c>
      <c r="AU192" s="12" t="s">
        <v>75</v>
      </c>
    </row>
    <row r="193" spans="2:65" s="217" customFormat="1" ht="16.5" customHeight="1">
      <c r="B193" s="24"/>
      <c r="C193" s="149" t="s">
        <v>428</v>
      </c>
      <c r="D193" s="149" t="s">
        <v>169</v>
      </c>
      <c r="E193" s="150" t="s">
        <v>2424</v>
      </c>
      <c r="F193" s="151" t="s">
        <v>2425</v>
      </c>
      <c r="G193" s="152" t="s">
        <v>508</v>
      </c>
      <c r="H193" s="153">
        <v>8</v>
      </c>
      <c r="I193" s="3"/>
      <c r="J193" s="154">
        <f>ROUND(I193*H193,2)</f>
        <v>0</v>
      </c>
      <c r="K193" s="151" t="s">
        <v>1</v>
      </c>
      <c r="L193" s="24"/>
      <c r="M193" s="155" t="s">
        <v>1</v>
      </c>
      <c r="N193" s="156" t="s">
        <v>33</v>
      </c>
      <c r="O193" s="157">
        <v>0</v>
      </c>
      <c r="P193" s="157">
        <f>O193*H193</f>
        <v>0</v>
      </c>
      <c r="Q193" s="157">
        <v>0</v>
      </c>
      <c r="R193" s="157">
        <f>Q193*H193</f>
        <v>0</v>
      </c>
      <c r="S193" s="157">
        <v>0</v>
      </c>
      <c r="T193" s="158">
        <f>S193*H193</f>
        <v>0</v>
      </c>
      <c r="AR193" s="159" t="s">
        <v>174</v>
      </c>
      <c r="AT193" s="159" t="s">
        <v>169</v>
      </c>
      <c r="AU193" s="159" t="s">
        <v>75</v>
      </c>
      <c r="AY193" s="12" t="s">
        <v>167</v>
      </c>
      <c r="BE193" s="160">
        <f>IF(N193="základní",J193,0)</f>
        <v>0</v>
      </c>
      <c r="BF193" s="160">
        <f>IF(N193="snížená",J193,0)</f>
        <v>0</v>
      </c>
      <c r="BG193" s="160">
        <f>IF(N193="zákl. přenesená",J193,0)</f>
        <v>0</v>
      </c>
      <c r="BH193" s="160">
        <f>IF(N193="sníž. přenesená",J193,0)</f>
        <v>0</v>
      </c>
      <c r="BI193" s="160">
        <f>IF(N193="nulová",J193,0)</f>
        <v>0</v>
      </c>
      <c r="BJ193" s="12" t="s">
        <v>75</v>
      </c>
      <c r="BK193" s="160">
        <f>ROUND(I193*H193,2)</f>
        <v>0</v>
      </c>
      <c r="BL193" s="12" t="s">
        <v>174</v>
      </c>
      <c r="BM193" s="159" t="s">
        <v>647</v>
      </c>
    </row>
    <row r="194" spans="2:47" s="217" customFormat="1" ht="12">
      <c r="B194" s="24"/>
      <c r="D194" s="161" t="s">
        <v>176</v>
      </c>
      <c r="F194" s="162" t="s">
        <v>2425</v>
      </c>
      <c r="L194" s="24"/>
      <c r="M194" s="163"/>
      <c r="N194" s="50"/>
      <c r="O194" s="50"/>
      <c r="P194" s="50"/>
      <c r="Q194" s="50"/>
      <c r="R194" s="50"/>
      <c r="S194" s="50"/>
      <c r="T194" s="51"/>
      <c r="AT194" s="12" t="s">
        <v>176</v>
      </c>
      <c r="AU194" s="12" t="s">
        <v>75</v>
      </c>
    </row>
    <row r="195" spans="2:65" s="217" customFormat="1" ht="16.5" customHeight="1">
      <c r="B195" s="24"/>
      <c r="C195" s="149" t="s">
        <v>435</v>
      </c>
      <c r="D195" s="149" t="s">
        <v>169</v>
      </c>
      <c r="E195" s="150" t="s">
        <v>2426</v>
      </c>
      <c r="F195" s="151" t="s">
        <v>2427</v>
      </c>
      <c r="G195" s="152" t="s">
        <v>508</v>
      </c>
      <c r="H195" s="153">
        <v>10</v>
      </c>
      <c r="I195" s="3"/>
      <c r="J195" s="154">
        <f>ROUND(I195*H195,2)</f>
        <v>0</v>
      </c>
      <c r="K195" s="151" t="s">
        <v>1</v>
      </c>
      <c r="L195" s="24"/>
      <c r="M195" s="155" t="s">
        <v>1</v>
      </c>
      <c r="N195" s="156" t="s">
        <v>33</v>
      </c>
      <c r="O195" s="157">
        <v>0</v>
      </c>
      <c r="P195" s="157">
        <f>O195*H195</f>
        <v>0</v>
      </c>
      <c r="Q195" s="157">
        <v>0</v>
      </c>
      <c r="R195" s="157">
        <f>Q195*H195</f>
        <v>0</v>
      </c>
      <c r="S195" s="157">
        <v>0</v>
      </c>
      <c r="T195" s="158">
        <f>S195*H195</f>
        <v>0</v>
      </c>
      <c r="AR195" s="159" t="s">
        <v>174</v>
      </c>
      <c r="AT195" s="159" t="s">
        <v>169</v>
      </c>
      <c r="AU195" s="159" t="s">
        <v>75</v>
      </c>
      <c r="AY195" s="12" t="s">
        <v>167</v>
      </c>
      <c r="BE195" s="160">
        <f>IF(N195="základní",J195,0)</f>
        <v>0</v>
      </c>
      <c r="BF195" s="160">
        <f>IF(N195="snížená",J195,0)</f>
        <v>0</v>
      </c>
      <c r="BG195" s="160">
        <f>IF(N195="zákl. přenesená",J195,0)</f>
        <v>0</v>
      </c>
      <c r="BH195" s="160">
        <f>IF(N195="sníž. přenesená",J195,0)</f>
        <v>0</v>
      </c>
      <c r="BI195" s="160">
        <f>IF(N195="nulová",J195,0)</f>
        <v>0</v>
      </c>
      <c r="BJ195" s="12" t="s">
        <v>75</v>
      </c>
      <c r="BK195" s="160">
        <f>ROUND(I195*H195,2)</f>
        <v>0</v>
      </c>
      <c r="BL195" s="12" t="s">
        <v>174</v>
      </c>
      <c r="BM195" s="159" t="s">
        <v>657</v>
      </c>
    </row>
    <row r="196" spans="2:47" s="217" customFormat="1" ht="12">
      <c r="B196" s="24"/>
      <c r="D196" s="161" t="s">
        <v>176</v>
      </c>
      <c r="F196" s="162" t="s">
        <v>2427</v>
      </c>
      <c r="L196" s="24"/>
      <c r="M196" s="163"/>
      <c r="N196" s="50"/>
      <c r="O196" s="50"/>
      <c r="P196" s="50"/>
      <c r="Q196" s="50"/>
      <c r="R196" s="50"/>
      <c r="S196" s="50"/>
      <c r="T196" s="51"/>
      <c r="AT196" s="12" t="s">
        <v>176</v>
      </c>
      <c r="AU196" s="12" t="s">
        <v>75</v>
      </c>
    </row>
    <row r="197" spans="2:65" s="217" customFormat="1" ht="16.5" customHeight="1">
      <c r="B197" s="24"/>
      <c r="C197" s="149" t="s">
        <v>442</v>
      </c>
      <c r="D197" s="149" t="s">
        <v>169</v>
      </c>
      <c r="E197" s="150" t="s">
        <v>2428</v>
      </c>
      <c r="F197" s="151" t="s">
        <v>2429</v>
      </c>
      <c r="G197" s="152" t="s">
        <v>508</v>
      </c>
      <c r="H197" s="153">
        <v>14</v>
      </c>
      <c r="I197" s="3"/>
      <c r="J197" s="154">
        <f>ROUND(I197*H197,2)</f>
        <v>0</v>
      </c>
      <c r="K197" s="151" t="s">
        <v>1</v>
      </c>
      <c r="L197" s="24"/>
      <c r="M197" s="155" t="s">
        <v>1</v>
      </c>
      <c r="N197" s="156" t="s">
        <v>33</v>
      </c>
      <c r="O197" s="157">
        <v>0</v>
      </c>
      <c r="P197" s="157">
        <f>O197*H197</f>
        <v>0</v>
      </c>
      <c r="Q197" s="157">
        <v>0</v>
      </c>
      <c r="R197" s="157">
        <f>Q197*H197</f>
        <v>0</v>
      </c>
      <c r="S197" s="157">
        <v>0</v>
      </c>
      <c r="T197" s="158">
        <f>S197*H197</f>
        <v>0</v>
      </c>
      <c r="AR197" s="159" t="s">
        <v>174</v>
      </c>
      <c r="AT197" s="159" t="s">
        <v>169</v>
      </c>
      <c r="AU197" s="159" t="s">
        <v>75</v>
      </c>
      <c r="AY197" s="12" t="s">
        <v>167</v>
      </c>
      <c r="BE197" s="160">
        <f>IF(N197="základní",J197,0)</f>
        <v>0</v>
      </c>
      <c r="BF197" s="160">
        <f>IF(N197="snížená",J197,0)</f>
        <v>0</v>
      </c>
      <c r="BG197" s="160">
        <f>IF(N197="zákl. přenesená",J197,0)</f>
        <v>0</v>
      </c>
      <c r="BH197" s="160">
        <f>IF(N197="sníž. přenesená",J197,0)</f>
        <v>0</v>
      </c>
      <c r="BI197" s="160">
        <f>IF(N197="nulová",J197,0)</f>
        <v>0</v>
      </c>
      <c r="BJ197" s="12" t="s">
        <v>75</v>
      </c>
      <c r="BK197" s="160">
        <f>ROUND(I197*H197,2)</f>
        <v>0</v>
      </c>
      <c r="BL197" s="12" t="s">
        <v>174</v>
      </c>
      <c r="BM197" s="159" t="s">
        <v>669</v>
      </c>
    </row>
    <row r="198" spans="2:47" s="217" customFormat="1" ht="12">
      <c r="B198" s="24"/>
      <c r="D198" s="161" t="s">
        <v>176</v>
      </c>
      <c r="F198" s="162" t="s">
        <v>2429</v>
      </c>
      <c r="L198" s="24"/>
      <c r="M198" s="163"/>
      <c r="N198" s="50"/>
      <c r="O198" s="50"/>
      <c r="P198" s="50"/>
      <c r="Q198" s="50"/>
      <c r="R198" s="50"/>
      <c r="S198" s="50"/>
      <c r="T198" s="51"/>
      <c r="AT198" s="12" t="s">
        <v>176</v>
      </c>
      <c r="AU198" s="12" t="s">
        <v>75</v>
      </c>
    </row>
    <row r="199" spans="2:65" s="217" customFormat="1" ht="24" customHeight="1">
      <c r="B199" s="24"/>
      <c r="C199" s="149" t="s">
        <v>447</v>
      </c>
      <c r="D199" s="149" t="s">
        <v>169</v>
      </c>
      <c r="E199" s="150" t="s">
        <v>2430</v>
      </c>
      <c r="F199" s="151" t="s">
        <v>2371</v>
      </c>
      <c r="G199" s="152" t="s">
        <v>508</v>
      </c>
      <c r="H199" s="153">
        <v>6</v>
      </c>
      <c r="I199" s="3"/>
      <c r="J199" s="154">
        <f>ROUND(I199*H199,2)</f>
        <v>0</v>
      </c>
      <c r="K199" s="151" t="s">
        <v>1</v>
      </c>
      <c r="L199" s="24"/>
      <c r="M199" s="155" t="s">
        <v>1</v>
      </c>
      <c r="N199" s="156" t="s">
        <v>33</v>
      </c>
      <c r="O199" s="157">
        <v>0</v>
      </c>
      <c r="P199" s="157">
        <f>O199*H199</f>
        <v>0</v>
      </c>
      <c r="Q199" s="157">
        <v>0</v>
      </c>
      <c r="R199" s="157">
        <f>Q199*H199</f>
        <v>0</v>
      </c>
      <c r="S199" s="157">
        <v>0</v>
      </c>
      <c r="T199" s="158">
        <f>S199*H199</f>
        <v>0</v>
      </c>
      <c r="AR199" s="159" t="s">
        <v>174</v>
      </c>
      <c r="AT199" s="159" t="s">
        <v>169</v>
      </c>
      <c r="AU199" s="159" t="s">
        <v>75</v>
      </c>
      <c r="AY199" s="12" t="s">
        <v>167</v>
      </c>
      <c r="BE199" s="160">
        <f>IF(N199="základní",J199,0)</f>
        <v>0</v>
      </c>
      <c r="BF199" s="160">
        <f>IF(N199="snížená",J199,0)</f>
        <v>0</v>
      </c>
      <c r="BG199" s="160">
        <f>IF(N199="zákl. přenesená",J199,0)</f>
        <v>0</v>
      </c>
      <c r="BH199" s="160">
        <f>IF(N199="sníž. přenesená",J199,0)</f>
        <v>0</v>
      </c>
      <c r="BI199" s="160">
        <f>IF(N199="nulová",J199,0)</f>
        <v>0</v>
      </c>
      <c r="BJ199" s="12" t="s">
        <v>75</v>
      </c>
      <c r="BK199" s="160">
        <f>ROUND(I199*H199,2)</f>
        <v>0</v>
      </c>
      <c r="BL199" s="12" t="s">
        <v>174</v>
      </c>
      <c r="BM199" s="159" t="s">
        <v>686</v>
      </c>
    </row>
    <row r="200" spans="2:47" s="217" customFormat="1" ht="19.5">
      <c r="B200" s="24"/>
      <c r="D200" s="161" t="s">
        <v>176</v>
      </c>
      <c r="F200" s="162" t="s">
        <v>2371</v>
      </c>
      <c r="L200" s="24"/>
      <c r="M200" s="163"/>
      <c r="N200" s="50"/>
      <c r="O200" s="50"/>
      <c r="P200" s="50"/>
      <c r="Q200" s="50"/>
      <c r="R200" s="50"/>
      <c r="S200" s="50"/>
      <c r="T200" s="51"/>
      <c r="AT200" s="12" t="s">
        <v>176</v>
      </c>
      <c r="AU200" s="12" t="s">
        <v>75</v>
      </c>
    </row>
    <row r="201" spans="2:65" s="217" customFormat="1" ht="16.5" customHeight="1">
      <c r="B201" s="24"/>
      <c r="C201" s="149" t="s">
        <v>452</v>
      </c>
      <c r="D201" s="149" t="s">
        <v>169</v>
      </c>
      <c r="E201" s="150" t="s">
        <v>2431</v>
      </c>
      <c r="F201" s="151" t="s">
        <v>2432</v>
      </c>
      <c r="G201" s="152" t="s">
        <v>508</v>
      </c>
      <c r="H201" s="153">
        <v>3</v>
      </c>
      <c r="I201" s="3"/>
      <c r="J201" s="154">
        <f>ROUND(I201*H201,2)</f>
        <v>0</v>
      </c>
      <c r="K201" s="151" t="s">
        <v>1</v>
      </c>
      <c r="L201" s="24"/>
      <c r="M201" s="155" t="s">
        <v>1</v>
      </c>
      <c r="N201" s="156" t="s">
        <v>33</v>
      </c>
      <c r="O201" s="157">
        <v>0</v>
      </c>
      <c r="P201" s="157">
        <f>O201*H201</f>
        <v>0</v>
      </c>
      <c r="Q201" s="157">
        <v>0</v>
      </c>
      <c r="R201" s="157">
        <f>Q201*H201</f>
        <v>0</v>
      </c>
      <c r="S201" s="157">
        <v>0</v>
      </c>
      <c r="T201" s="158">
        <f>S201*H201</f>
        <v>0</v>
      </c>
      <c r="AR201" s="159" t="s">
        <v>174</v>
      </c>
      <c r="AT201" s="159" t="s">
        <v>169</v>
      </c>
      <c r="AU201" s="159" t="s">
        <v>75</v>
      </c>
      <c r="AY201" s="12" t="s">
        <v>167</v>
      </c>
      <c r="BE201" s="160">
        <f>IF(N201="základní",J201,0)</f>
        <v>0</v>
      </c>
      <c r="BF201" s="160">
        <f>IF(N201="snížená",J201,0)</f>
        <v>0</v>
      </c>
      <c r="BG201" s="160">
        <f>IF(N201="zákl. přenesená",J201,0)</f>
        <v>0</v>
      </c>
      <c r="BH201" s="160">
        <f>IF(N201="sníž. přenesená",J201,0)</f>
        <v>0</v>
      </c>
      <c r="BI201" s="160">
        <f>IF(N201="nulová",J201,0)</f>
        <v>0</v>
      </c>
      <c r="BJ201" s="12" t="s">
        <v>75</v>
      </c>
      <c r="BK201" s="160">
        <f>ROUND(I201*H201,2)</f>
        <v>0</v>
      </c>
      <c r="BL201" s="12" t="s">
        <v>174</v>
      </c>
      <c r="BM201" s="159" t="s">
        <v>701</v>
      </c>
    </row>
    <row r="202" spans="2:47" s="217" customFormat="1" ht="12">
      <c r="B202" s="24"/>
      <c r="D202" s="161" t="s">
        <v>176</v>
      </c>
      <c r="F202" s="162" t="s">
        <v>2432</v>
      </c>
      <c r="L202" s="24"/>
      <c r="M202" s="163"/>
      <c r="N202" s="50"/>
      <c r="O202" s="50"/>
      <c r="P202" s="50"/>
      <c r="Q202" s="50"/>
      <c r="R202" s="50"/>
      <c r="S202" s="50"/>
      <c r="T202" s="51"/>
      <c r="AT202" s="12" t="s">
        <v>176</v>
      </c>
      <c r="AU202" s="12" t="s">
        <v>75</v>
      </c>
    </row>
    <row r="203" spans="2:65" s="217" customFormat="1" ht="16.5" customHeight="1">
      <c r="B203" s="24"/>
      <c r="C203" s="149" t="s">
        <v>459</v>
      </c>
      <c r="D203" s="149" t="s">
        <v>169</v>
      </c>
      <c r="E203" s="150" t="s">
        <v>2433</v>
      </c>
      <c r="F203" s="151" t="s">
        <v>2434</v>
      </c>
      <c r="G203" s="152" t="s">
        <v>508</v>
      </c>
      <c r="H203" s="153">
        <v>3</v>
      </c>
      <c r="I203" s="3"/>
      <c r="J203" s="154">
        <f>ROUND(I203*H203,2)</f>
        <v>0</v>
      </c>
      <c r="K203" s="151" t="s">
        <v>1</v>
      </c>
      <c r="L203" s="24"/>
      <c r="M203" s="155" t="s">
        <v>1</v>
      </c>
      <c r="N203" s="156" t="s">
        <v>33</v>
      </c>
      <c r="O203" s="157">
        <v>0</v>
      </c>
      <c r="P203" s="157">
        <f>O203*H203</f>
        <v>0</v>
      </c>
      <c r="Q203" s="157">
        <v>0</v>
      </c>
      <c r="R203" s="157">
        <f>Q203*H203</f>
        <v>0</v>
      </c>
      <c r="S203" s="157">
        <v>0</v>
      </c>
      <c r="T203" s="158">
        <f>S203*H203</f>
        <v>0</v>
      </c>
      <c r="AR203" s="159" t="s">
        <v>174</v>
      </c>
      <c r="AT203" s="159" t="s">
        <v>169</v>
      </c>
      <c r="AU203" s="159" t="s">
        <v>75</v>
      </c>
      <c r="AY203" s="12" t="s">
        <v>167</v>
      </c>
      <c r="BE203" s="160">
        <f>IF(N203="základní",J203,0)</f>
        <v>0</v>
      </c>
      <c r="BF203" s="160">
        <f>IF(N203="snížená",J203,0)</f>
        <v>0</v>
      </c>
      <c r="BG203" s="160">
        <f>IF(N203="zákl. přenesená",J203,0)</f>
        <v>0</v>
      </c>
      <c r="BH203" s="160">
        <f>IF(N203="sníž. přenesená",J203,0)</f>
        <v>0</v>
      </c>
      <c r="BI203" s="160">
        <f>IF(N203="nulová",J203,0)</f>
        <v>0</v>
      </c>
      <c r="BJ203" s="12" t="s">
        <v>75</v>
      </c>
      <c r="BK203" s="160">
        <f>ROUND(I203*H203,2)</f>
        <v>0</v>
      </c>
      <c r="BL203" s="12" t="s">
        <v>174</v>
      </c>
      <c r="BM203" s="159" t="s">
        <v>716</v>
      </c>
    </row>
    <row r="204" spans="2:47" s="217" customFormat="1" ht="12">
      <c r="B204" s="24"/>
      <c r="D204" s="161" t="s">
        <v>176</v>
      </c>
      <c r="F204" s="162" t="s">
        <v>2434</v>
      </c>
      <c r="L204" s="24"/>
      <c r="M204" s="163"/>
      <c r="N204" s="50"/>
      <c r="O204" s="50"/>
      <c r="P204" s="50"/>
      <c r="Q204" s="50"/>
      <c r="R204" s="50"/>
      <c r="S204" s="50"/>
      <c r="T204" s="51"/>
      <c r="AT204" s="12" t="s">
        <v>176</v>
      </c>
      <c r="AU204" s="12" t="s">
        <v>75</v>
      </c>
    </row>
    <row r="205" spans="2:65" s="217" customFormat="1" ht="16.5" customHeight="1">
      <c r="B205" s="24"/>
      <c r="C205" s="149" t="s">
        <v>465</v>
      </c>
      <c r="D205" s="149" t="s">
        <v>169</v>
      </c>
      <c r="E205" s="150" t="s">
        <v>2435</v>
      </c>
      <c r="F205" s="151" t="s">
        <v>2436</v>
      </c>
      <c r="G205" s="152" t="s">
        <v>508</v>
      </c>
      <c r="H205" s="153">
        <v>53</v>
      </c>
      <c r="I205" s="3"/>
      <c r="J205" s="154">
        <f>ROUND(I205*H205,2)</f>
        <v>0</v>
      </c>
      <c r="K205" s="151" t="s">
        <v>1</v>
      </c>
      <c r="L205" s="24"/>
      <c r="M205" s="155" t="s">
        <v>1</v>
      </c>
      <c r="N205" s="156" t="s">
        <v>33</v>
      </c>
      <c r="O205" s="157">
        <v>0</v>
      </c>
      <c r="P205" s="157">
        <f>O205*H205</f>
        <v>0</v>
      </c>
      <c r="Q205" s="157">
        <v>0</v>
      </c>
      <c r="R205" s="157">
        <f>Q205*H205</f>
        <v>0</v>
      </c>
      <c r="S205" s="157">
        <v>0</v>
      </c>
      <c r="T205" s="158">
        <f>S205*H205</f>
        <v>0</v>
      </c>
      <c r="AR205" s="159" t="s">
        <v>174</v>
      </c>
      <c r="AT205" s="159" t="s">
        <v>169</v>
      </c>
      <c r="AU205" s="159" t="s">
        <v>75</v>
      </c>
      <c r="AY205" s="12" t="s">
        <v>167</v>
      </c>
      <c r="BE205" s="160">
        <f>IF(N205="základní",J205,0)</f>
        <v>0</v>
      </c>
      <c r="BF205" s="160">
        <f>IF(N205="snížená",J205,0)</f>
        <v>0</v>
      </c>
      <c r="BG205" s="160">
        <f>IF(N205="zákl. přenesená",J205,0)</f>
        <v>0</v>
      </c>
      <c r="BH205" s="160">
        <f>IF(N205="sníž. přenesená",J205,0)</f>
        <v>0</v>
      </c>
      <c r="BI205" s="160">
        <f>IF(N205="nulová",J205,0)</f>
        <v>0</v>
      </c>
      <c r="BJ205" s="12" t="s">
        <v>75</v>
      </c>
      <c r="BK205" s="160">
        <f>ROUND(I205*H205,2)</f>
        <v>0</v>
      </c>
      <c r="BL205" s="12" t="s">
        <v>174</v>
      </c>
      <c r="BM205" s="159" t="s">
        <v>737</v>
      </c>
    </row>
    <row r="206" spans="2:47" s="217" customFormat="1" ht="12">
      <c r="B206" s="24"/>
      <c r="D206" s="161" t="s">
        <v>176</v>
      </c>
      <c r="F206" s="162" t="s">
        <v>2436</v>
      </c>
      <c r="L206" s="24"/>
      <c r="M206" s="163"/>
      <c r="N206" s="50"/>
      <c r="O206" s="50"/>
      <c r="P206" s="50"/>
      <c r="Q206" s="50"/>
      <c r="R206" s="50"/>
      <c r="S206" s="50"/>
      <c r="T206" s="51"/>
      <c r="AT206" s="12" t="s">
        <v>176</v>
      </c>
      <c r="AU206" s="12" t="s">
        <v>75</v>
      </c>
    </row>
    <row r="207" spans="2:65" s="217" customFormat="1" ht="16.5" customHeight="1">
      <c r="B207" s="24"/>
      <c r="C207" s="149" t="s">
        <v>473</v>
      </c>
      <c r="D207" s="149" t="s">
        <v>169</v>
      </c>
      <c r="E207" s="150" t="s">
        <v>2437</v>
      </c>
      <c r="F207" s="151" t="s">
        <v>2438</v>
      </c>
      <c r="G207" s="152" t="s">
        <v>508</v>
      </c>
      <c r="H207" s="153">
        <v>14</v>
      </c>
      <c r="I207" s="3"/>
      <c r="J207" s="154">
        <f>ROUND(I207*H207,2)</f>
        <v>0</v>
      </c>
      <c r="K207" s="151" t="s">
        <v>1</v>
      </c>
      <c r="L207" s="24"/>
      <c r="M207" s="155" t="s">
        <v>1</v>
      </c>
      <c r="N207" s="156" t="s">
        <v>33</v>
      </c>
      <c r="O207" s="157">
        <v>0</v>
      </c>
      <c r="P207" s="157">
        <f>O207*H207</f>
        <v>0</v>
      </c>
      <c r="Q207" s="157">
        <v>0</v>
      </c>
      <c r="R207" s="157">
        <f>Q207*H207</f>
        <v>0</v>
      </c>
      <c r="S207" s="157">
        <v>0</v>
      </c>
      <c r="T207" s="158">
        <f>S207*H207</f>
        <v>0</v>
      </c>
      <c r="AR207" s="159" t="s">
        <v>174</v>
      </c>
      <c r="AT207" s="159" t="s">
        <v>169</v>
      </c>
      <c r="AU207" s="159" t="s">
        <v>75</v>
      </c>
      <c r="AY207" s="12" t="s">
        <v>167</v>
      </c>
      <c r="BE207" s="160">
        <f>IF(N207="základní",J207,0)</f>
        <v>0</v>
      </c>
      <c r="BF207" s="160">
        <f>IF(N207="snížená",J207,0)</f>
        <v>0</v>
      </c>
      <c r="BG207" s="160">
        <f>IF(N207="zákl. přenesená",J207,0)</f>
        <v>0</v>
      </c>
      <c r="BH207" s="160">
        <f>IF(N207="sníž. přenesená",J207,0)</f>
        <v>0</v>
      </c>
      <c r="BI207" s="160">
        <f>IF(N207="nulová",J207,0)</f>
        <v>0</v>
      </c>
      <c r="BJ207" s="12" t="s">
        <v>75</v>
      </c>
      <c r="BK207" s="160">
        <f>ROUND(I207*H207,2)</f>
        <v>0</v>
      </c>
      <c r="BL207" s="12" t="s">
        <v>174</v>
      </c>
      <c r="BM207" s="159" t="s">
        <v>747</v>
      </c>
    </row>
    <row r="208" spans="2:47" s="217" customFormat="1" ht="12">
      <c r="B208" s="24"/>
      <c r="D208" s="161" t="s">
        <v>176</v>
      </c>
      <c r="F208" s="162" t="s">
        <v>2438</v>
      </c>
      <c r="L208" s="24"/>
      <c r="M208" s="163"/>
      <c r="N208" s="50"/>
      <c r="O208" s="50"/>
      <c r="P208" s="50"/>
      <c r="Q208" s="50"/>
      <c r="R208" s="50"/>
      <c r="S208" s="50"/>
      <c r="T208" s="51"/>
      <c r="AT208" s="12" t="s">
        <v>176</v>
      </c>
      <c r="AU208" s="12" t="s">
        <v>75</v>
      </c>
    </row>
    <row r="209" spans="2:65" s="217" customFormat="1" ht="16.5" customHeight="1">
      <c r="B209" s="24"/>
      <c r="C209" s="149" t="s">
        <v>479</v>
      </c>
      <c r="D209" s="149" t="s">
        <v>169</v>
      </c>
      <c r="E209" s="150" t="s">
        <v>2439</v>
      </c>
      <c r="F209" s="151" t="s">
        <v>2440</v>
      </c>
      <c r="G209" s="152" t="s">
        <v>941</v>
      </c>
      <c r="H209" s="153">
        <v>1</v>
      </c>
      <c r="I209" s="3"/>
      <c r="J209" s="154">
        <f>ROUND(I209*H209,2)</f>
        <v>0</v>
      </c>
      <c r="K209" s="151" t="s">
        <v>1</v>
      </c>
      <c r="L209" s="24"/>
      <c r="M209" s="155" t="s">
        <v>1</v>
      </c>
      <c r="N209" s="156" t="s">
        <v>33</v>
      </c>
      <c r="O209" s="157">
        <v>0</v>
      </c>
      <c r="P209" s="157">
        <f>O209*H209</f>
        <v>0</v>
      </c>
      <c r="Q209" s="157">
        <v>0</v>
      </c>
      <c r="R209" s="157">
        <f>Q209*H209</f>
        <v>0</v>
      </c>
      <c r="S209" s="157">
        <v>0</v>
      </c>
      <c r="T209" s="158">
        <f>S209*H209</f>
        <v>0</v>
      </c>
      <c r="AR209" s="159" t="s">
        <v>174</v>
      </c>
      <c r="AT209" s="159" t="s">
        <v>169</v>
      </c>
      <c r="AU209" s="159" t="s">
        <v>75</v>
      </c>
      <c r="AY209" s="12" t="s">
        <v>167</v>
      </c>
      <c r="BE209" s="160">
        <f>IF(N209="základní",J209,0)</f>
        <v>0</v>
      </c>
      <c r="BF209" s="160">
        <f>IF(N209="snížená",J209,0)</f>
        <v>0</v>
      </c>
      <c r="BG209" s="160">
        <f>IF(N209="zákl. přenesená",J209,0)</f>
        <v>0</v>
      </c>
      <c r="BH209" s="160">
        <f>IF(N209="sníž. přenesená",J209,0)</f>
        <v>0</v>
      </c>
      <c r="BI209" s="160">
        <f>IF(N209="nulová",J209,0)</f>
        <v>0</v>
      </c>
      <c r="BJ209" s="12" t="s">
        <v>75</v>
      </c>
      <c r="BK209" s="160">
        <f>ROUND(I209*H209,2)</f>
        <v>0</v>
      </c>
      <c r="BL209" s="12" t="s">
        <v>174</v>
      </c>
      <c r="BM209" s="159" t="s">
        <v>757</v>
      </c>
    </row>
    <row r="210" spans="2:47" s="217" customFormat="1" ht="12">
      <c r="B210" s="24"/>
      <c r="D210" s="161" t="s">
        <v>176</v>
      </c>
      <c r="F210" s="162" t="s">
        <v>2440</v>
      </c>
      <c r="L210" s="24"/>
      <c r="M210" s="163"/>
      <c r="N210" s="50"/>
      <c r="O210" s="50"/>
      <c r="P210" s="50"/>
      <c r="Q210" s="50"/>
      <c r="R210" s="50"/>
      <c r="S210" s="50"/>
      <c r="T210" s="51"/>
      <c r="AT210" s="12" t="s">
        <v>176</v>
      </c>
      <c r="AU210" s="12" t="s">
        <v>75</v>
      </c>
    </row>
    <row r="211" spans="2:65" s="217" customFormat="1" ht="16.5" customHeight="1">
      <c r="B211" s="24"/>
      <c r="C211" s="149" t="s">
        <v>489</v>
      </c>
      <c r="D211" s="149" t="s">
        <v>169</v>
      </c>
      <c r="E211" s="150" t="s">
        <v>2441</v>
      </c>
      <c r="F211" s="151" t="s">
        <v>2442</v>
      </c>
      <c r="G211" s="152" t="s">
        <v>508</v>
      </c>
      <c r="H211" s="153">
        <v>13</v>
      </c>
      <c r="I211" s="3"/>
      <c r="J211" s="154">
        <f>ROUND(I211*H211,2)</f>
        <v>0</v>
      </c>
      <c r="K211" s="151" t="s">
        <v>1</v>
      </c>
      <c r="L211" s="24"/>
      <c r="M211" s="155" t="s">
        <v>1</v>
      </c>
      <c r="N211" s="156" t="s">
        <v>33</v>
      </c>
      <c r="O211" s="157">
        <v>0</v>
      </c>
      <c r="P211" s="157">
        <f>O211*H211</f>
        <v>0</v>
      </c>
      <c r="Q211" s="157">
        <v>0</v>
      </c>
      <c r="R211" s="157">
        <f>Q211*H211</f>
        <v>0</v>
      </c>
      <c r="S211" s="157">
        <v>0</v>
      </c>
      <c r="T211" s="158">
        <f>S211*H211</f>
        <v>0</v>
      </c>
      <c r="AR211" s="159" t="s">
        <v>174</v>
      </c>
      <c r="AT211" s="159" t="s">
        <v>169</v>
      </c>
      <c r="AU211" s="159" t="s">
        <v>75</v>
      </c>
      <c r="AY211" s="12" t="s">
        <v>167</v>
      </c>
      <c r="BE211" s="160">
        <f>IF(N211="základní",J211,0)</f>
        <v>0</v>
      </c>
      <c r="BF211" s="160">
        <f>IF(N211="snížená",J211,0)</f>
        <v>0</v>
      </c>
      <c r="BG211" s="160">
        <f>IF(N211="zákl. přenesená",J211,0)</f>
        <v>0</v>
      </c>
      <c r="BH211" s="160">
        <f>IF(N211="sníž. přenesená",J211,0)</f>
        <v>0</v>
      </c>
      <c r="BI211" s="160">
        <f>IF(N211="nulová",J211,0)</f>
        <v>0</v>
      </c>
      <c r="BJ211" s="12" t="s">
        <v>75</v>
      </c>
      <c r="BK211" s="160">
        <f>ROUND(I211*H211,2)</f>
        <v>0</v>
      </c>
      <c r="BL211" s="12" t="s">
        <v>174</v>
      </c>
      <c r="BM211" s="159" t="s">
        <v>770</v>
      </c>
    </row>
    <row r="212" spans="2:47" s="217" customFormat="1" ht="12">
      <c r="B212" s="24"/>
      <c r="D212" s="161" t="s">
        <v>176</v>
      </c>
      <c r="F212" s="162" t="s">
        <v>2442</v>
      </c>
      <c r="L212" s="24"/>
      <c r="M212" s="163"/>
      <c r="N212" s="50"/>
      <c r="O212" s="50"/>
      <c r="P212" s="50"/>
      <c r="Q212" s="50"/>
      <c r="R212" s="50"/>
      <c r="S212" s="50"/>
      <c r="T212" s="51"/>
      <c r="AT212" s="12" t="s">
        <v>176</v>
      </c>
      <c r="AU212" s="12" t="s">
        <v>75</v>
      </c>
    </row>
    <row r="213" spans="2:65" s="217" customFormat="1" ht="16.5" customHeight="1">
      <c r="B213" s="24"/>
      <c r="C213" s="149" t="s">
        <v>495</v>
      </c>
      <c r="D213" s="149" t="s">
        <v>169</v>
      </c>
      <c r="E213" s="150" t="s">
        <v>2443</v>
      </c>
      <c r="F213" s="151" t="s">
        <v>2444</v>
      </c>
      <c r="G213" s="152" t="s">
        <v>508</v>
      </c>
      <c r="H213" s="153">
        <v>8</v>
      </c>
      <c r="I213" s="3"/>
      <c r="J213" s="154">
        <f>ROUND(I213*H213,2)</f>
        <v>0</v>
      </c>
      <c r="K213" s="151" t="s">
        <v>1</v>
      </c>
      <c r="L213" s="24"/>
      <c r="M213" s="155" t="s">
        <v>1</v>
      </c>
      <c r="N213" s="156" t="s">
        <v>33</v>
      </c>
      <c r="O213" s="157">
        <v>0</v>
      </c>
      <c r="P213" s="157">
        <f>O213*H213</f>
        <v>0</v>
      </c>
      <c r="Q213" s="157">
        <v>0</v>
      </c>
      <c r="R213" s="157">
        <f>Q213*H213</f>
        <v>0</v>
      </c>
      <c r="S213" s="157">
        <v>0</v>
      </c>
      <c r="T213" s="158">
        <f>S213*H213</f>
        <v>0</v>
      </c>
      <c r="AR213" s="159" t="s">
        <v>174</v>
      </c>
      <c r="AT213" s="159" t="s">
        <v>169</v>
      </c>
      <c r="AU213" s="159" t="s">
        <v>75</v>
      </c>
      <c r="AY213" s="12" t="s">
        <v>167</v>
      </c>
      <c r="BE213" s="160">
        <f>IF(N213="základní",J213,0)</f>
        <v>0</v>
      </c>
      <c r="BF213" s="160">
        <f>IF(N213="snížená",J213,0)</f>
        <v>0</v>
      </c>
      <c r="BG213" s="160">
        <f>IF(N213="zákl. přenesená",J213,0)</f>
        <v>0</v>
      </c>
      <c r="BH213" s="160">
        <f>IF(N213="sníž. přenesená",J213,0)</f>
        <v>0</v>
      </c>
      <c r="BI213" s="160">
        <f>IF(N213="nulová",J213,0)</f>
        <v>0</v>
      </c>
      <c r="BJ213" s="12" t="s">
        <v>75</v>
      </c>
      <c r="BK213" s="160">
        <f>ROUND(I213*H213,2)</f>
        <v>0</v>
      </c>
      <c r="BL213" s="12" t="s">
        <v>174</v>
      </c>
      <c r="BM213" s="159" t="s">
        <v>775</v>
      </c>
    </row>
    <row r="214" spans="2:47" s="217" customFormat="1" ht="12">
      <c r="B214" s="24"/>
      <c r="D214" s="161" t="s">
        <v>176</v>
      </c>
      <c r="F214" s="162" t="s">
        <v>2444</v>
      </c>
      <c r="L214" s="24"/>
      <c r="M214" s="163"/>
      <c r="N214" s="50"/>
      <c r="O214" s="50"/>
      <c r="P214" s="50"/>
      <c r="Q214" s="50"/>
      <c r="R214" s="50"/>
      <c r="S214" s="50"/>
      <c r="T214" s="51"/>
      <c r="AT214" s="12" t="s">
        <v>176</v>
      </c>
      <c r="AU214" s="12" t="s">
        <v>75</v>
      </c>
    </row>
    <row r="215" spans="2:65" s="217" customFormat="1" ht="16.5" customHeight="1">
      <c r="B215" s="24"/>
      <c r="C215" s="149" t="s">
        <v>505</v>
      </c>
      <c r="D215" s="149" t="s">
        <v>169</v>
      </c>
      <c r="E215" s="150" t="s">
        <v>2445</v>
      </c>
      <c r="F215" s="151" t="s">
        <v>2446</v>
      </c>
      <c r="G215" s="152" t="s">
        <v>508</v>
      </c>
      <c r="H215" s="153">
        <v>2</v>
      </c>
      <c r="I215" s="3"/>
      <c r="J215" s="154">
        <f>ROUND(I215*H215,2)</f>
        <v>0</v>
      </c>
      <c r="K215" s="151" t="s">
        <v>1</v>
      </c>
      <c r="L215" s="24"/>
      <c r="M215" s="155" t="s">
        <v>1</v>
      </c>
      <c r="N215" s="156" t="s">
        <v>33</v>
      </c>
      <c r="O215" s="157">
        <v>0</v>
      </c>
      <c r="P215" s="157">
        <f>O215*H215</f>
        <v>0</v>
      </c>
      <c r="Q215" s="157">
        <v>0</v>
      </c>
      <c r="R215" s="157">
        <f>Q215*H215</f>
        <v>0</v>
      </c>
      <c r="S215" s="157">
        <v>0</v>
      </c>
      <c r="T215" s="158">
        <f>S215*H215</f>
        <v>0</v>
      </c>
      <c r="AR215" s="159" t="s">
        <v>174</v>
      </c>
      <c r="AT215" s="159" t="s">
        <v>169</v>
      </c>
      <c r="AU215" s="159" t="s">
        <v>75</v>
      </c>
      <c r="AY215" s="12" t="s">
        <v>167</v>
      </c>
      <c r="BE215" s="160">
        <f>IF(N215="základní",J215,0)</f>
        <v>0</v>
      </c>
      <c r="BF215" s="160">
        <f>IF(N215="snížená",J215,0)</f>
        <v>0</v>
      </c>
      <c r="BG215" s="160">
        <f>IF(N215="zákl. přenesená",J215,0)</f>
        <v>0</v>
      </c>
      <c r="BH215" s="160">
        <f>IF(N215="sníž. přenesená",J215,0)</f>
        <v>0</v>
      </c>
      <c r="BI215" s="160">
        <f>IF(N215="nulová",J215,0)</f>
        <v>0</v>
      </c>
      <c r="BJ215" s="12" t="s">
        <v>75</v>
      </c>
      <c r="BK215" s="160">
        <f>ROUND(I215*H215,2)</f>
        <v>0</v>
      </c>
      <c r="BL215" s="12" t="s">
        <v>174</v>
      </c>
      <c r="BM215" s="159" t="s">
        <v>794</v>
      </c>
    </row>
    <row r="216" spans="2:47" s="217" customFormat="1" ht="12">
      <c r="B216" s="24"/>
      <c r="D216" s="161" t="s">
        <v>176</v>
      </c>
      <c r="F216" s="162" t="s">
        <v>2446</v>
      </c>
      <c r="L216" s="24"/>
      <c r="M216" s="163"/>
      <c r="N216" s="50"/>
      <c r="O216" s="50"/>
      <c r="P216" s="50"/>
      <c r="Q216" s="50"/>
      <c r="R216" s="50"/>
      <c r="S216" s="50"/>
      <c r="T216" s="51"/>
      <c r="AT216" s="12" t="s">
        <v>176</v>
      </c>
      <c r="AU216" s="12" t="s">
        <v>75</v>
      </c>
    </row>
    <row r="217" spans="2:65" s="217" customFormat="1" ht="16.5" customHeight="1">
      <c r="B217" s="24"/>
      <c r="C217" s="149" t="s">
        <v>513</v>
      </c>
      <c r="D217" s="149" t="s">
        <v>169</v>
      </c>
      <c r="E217" s="150" t="s">
        <v>2447</v>
      </c>
      <c r="F217" s="151" t="s">
        <v>2448</v>
      </c>
      <c r="G217" s="152" t="s">
        <v>508</v>
      </c>
      <c r="H217" s="153">
        <v>1</v>
      </c>
      <c r="I217" s="3"/>
      <c r="J217" s="154">
        <f>ROUND(I217*H217,2)</f>
        <v>0</v>
      </c>
      <c r="K217" s="151" t="s">
        <v>1</v>
      </c>
      <c r="L217" s="24"/>
      <c r="M217" s="155" t="s">
        <v>1</v>
      </c>
      <c r="N217" s="156" t="s">
        <v>33</v>
      </c>
      <c r="O217" s="157">
        <v>0</v>
      </c>
      <c r="P217" s="157">
        <f>O217*H217</f>
        <v>0</v>
      </c>
      <c r="Q217" s="157">
        <v>0</v>
      </c>
      <c r="R217" s="157">
        <f>Q217*H217</f>
        <v>0</v>
      </c>
      <c r="S217" s="157">
        <v>0</v>
      </c>
      <c r="T217" s="158">
        <f>S217*H217</f>
        <v>0</v>
      </c>
      <c r="AR217" s="159" t="s">
        <v>174</v>
      </c>
      <c r="AT217" s="159" t="s">
        <v>169</v>
      </c>
      <c r="AU217" s="159" t="s">
        <v>75</v>
      </c>
      <c r="AY217" s="12" t="s">
        <v>167</v>
      </c>
      <c r="BE217" s="160">
        <f>IF(N217="základní",J217,0)</f>
        <v>0</v>
      </c>
      <c r="BF217" s="160">
        <f>IF(N217="snížená",J217,0)</f>
        <v>0</v>
      </c>
      <c r="BG217" s="160">
        <f>IF(N217="zákl. přenesená",J217,0)</f>
        <v>0</v>
      </c>
      <c r="BH217" s="160">
        <f>IF(N217="sníž. přenesená",J217,0)</f>
        <v>0</v>
      </c>
      <c r="BI217" s="160">
        <f>IF(N217="nulová",J217,0)</f>
        <v>0</v>
      </c>
      <c r="BJ217" s="12" t="s">
        <v>75</v>
      </c>
      <c r="BK217" s="160">
        <f>ROUND(I217*H217,2)</f>
        <v>0</v>
      </c>
      <c r="BL217" s="12" t="s">
        <v>174</v>
      </c>
      <c r="BM217" s="159" t="s">
        <v>808</v>
      </c>
    </row>
    <row r="218" spans="2:47" s="217" customFormat="1" ht="12">
      <c r="B218" s="24"/>
      <c r="D218" s="161" t="s">
        <v>176</v>
      </c>
      <c r="F218" s="162" t="s">
        <v>2448</v>
      </c>
      <c r="L218" s="24"/>
      <c r="M218" s="163"/>
      <c r="N218" s="50"/>
      <c r="O218" s="50"/>
      <c r="P218" s="50"/>
      <c r="Q218" s="50"/>
      <c r="R218" s="50"/>
      <c r="S218" s="50"/>
      <c r="T218" s="51"/>
      <c r="AT218" s="12" t="s">
        <v>176</v>
      </c>
      <c r="AU218" s="12" t="s">
        <v>75</v>
      </c>
    </row>
    <row r="219" spans="2:65" s="217" customFormat="1" ht="16.5" customHeight="1">
      <c r="B219" s="24"/>
      <c r="C219" s="149" t="s">
        <v>519</v>
      </c>
      <c r="D219" s="149" t="s">
        <v>169</v>
      </c>
      <c r="E219" s="150" t="s">
        <v>2449</v>
      </c>
      <c r="F219" s="151" t="s">
        <v>2450</v>
      </c>
      <c r="G219" s="152" t="s">
        <v>508</v>
      </c>
      <c r="H219" s="153">
        <v>2</v>
      </c>
      <c r="I219" s="3"/>
      <c r="J219" s="154">
        <f>ROUND(I219*H219,2)</f>
        <v>0</v>
      </c>
      <c r="K219" s="151" t="s">
        <v>1</v>
      </c>
      <c r="L219" s="24"/>
      <c r="M219" s="155" t="s">
        <v>1</v>
      </c>
      <c r="N219" s="156" t="s">
        <v>33</v>
      </c>
      <c r="O219" s="157">
        <v>0</v>
      </c>
      <c r="P219" s="157">
        <f>O219*H219</f>
        <v>0</v>
      </c>
      <c r="Q219" s="157">
        <v>0</v>
      </c>
      <c r="R219" s="157">
        <f>Q219*H219</f>
        <v>0</v>
      </c>
      <c r="S219" s="157">
        <v>0</v>
      </c>
      <c r="T219" s="158">
        <f>S219*H219</f>
        <v>0</v>
      </c>
      <c r="AR219" s="159" t="s">
        <v>174</v>
      </c>
      <c r="AT219" s="159" t="s">
        <v>169</v>
      </c>
      <c r="AU219" s="159" t="s">
        <v>75</v>
      </c>
      <c r="AY219" s="12" t="s">
        <v>167</v>
      </c>
      <c r="BE219" s="160">
        <f>IF(N219="základní",J219,0)</f>
        <v>0</v>
      </c>
      <c r="BF219" s="160">
        <f>IF(N219="snížená",J219,0)</f>
        <v>0</v>
      </c>
      <c r="BG219" s="160">
        <f>IF(N219="zákl. přenesená",J219,0)</f>
        <v>0</v>
      </c>
      <c r="BH219" s="160">
        <f>IF(N219="sníž. přenesená",J219,0)</f>
        <v>0</v>
      </c>
      <c r="BI219" s="160">
        <f>IF(N219="nulová",J219,0)</f>
        <v>0</v>
      </c>
      <c r="BJ219" s="12" t="s">
        <v>75</v>
      </c>
      <c r="BK219" s="160">
        <f>ROUND(I219*H219,2)</f>
        <v>0</v>
      </c>
      <c r="BL219" s="12" t="s">
        <v>174</v>
      </c>
      <c r="BM219" s="159" t="s">
        <v>823</v>
      </c>
    </row>
    <row r="220" spans="2:47" s="217" customFormat="1" ht="12">
      <c r="B220" s="24"/>
      <c r="D220" s="161" t="s">
        <v>176</v>
      </c>
      <c r="F220" s="162" t="s">
        <v>2450</v>
      </c>
      <c r="L220" s="24"/>
      <c r="M220" s="163"/>
      <c r="N220" s="50"/>
      <c r="O220" s="50"/>
      <c r="P220" s="50"/>
      <c r="Q220" s="50"/>
      <c r="R220" s="50"/>
      <c r="S220" s="50"/>
      <c r="T220" s="51"/>
      <c r="AT220" s="12" t="s">
        <v>176</v>
      </c>
      <c r="AU220" s="12" t="s">
        <v>75</v>
      </c>
    </row>
    <row r="221" spans="2:65" s="217" customFormat="1" ht="16.5" customHeight="1">
      <c r="B221" s="24"/>
      <c r="C221" s="149" t="s">
        <v>525</v>
      </c>
      <c r="D221" s="149" t="s">
        <v>169</v>
      </c>
      <c r="E221" s="150" t="s">
        <v>2451</v>
      </c>
      <c r="F221" s="151" t="s">
        <v>2452</v>
      </c>
      <c r="G221" s="152" t="s">
        <v>508</v>
      </c>
      <c r="H221" s="153">
        <v>15</v>
      </c>
      <c r="I221" s="3"/>
      <c r="J221" s="154">
        <f>ROUND(I221*H221,2)</f>
        <v>0</v>
      </c>
      <c r="K221" s="151" t="s">
        <v>1</v>
      </c>
      <c r="L221" s="24"/>
      <c r="M221" s="155" t="s">
        <v>1</v>
      </c>
      <c r="N221" s="156" t="s">
        <v>33</v>
      </c>
      <c r="O221" s="157">
        <v>0</v>
      </c>
      <c r="P221" s="157">
        <f>O221*H221</f>
        <v>0</v>
      </c>
      <c r="Q221" s="157">
        <v>0</v>
      </c>
      <c r="R221" s="157">
        <f>Q221*H221</f>
        <v>0</v>
      </c>
      <c r="S221" s="157">
        <v>0</v>
      </c>
      <c r="T221" s="158">
        <f>S221*H221</f>
        <v>0</v>
      </c>
      <c r="AR221" s="159" t="s">
        <v>174</v>
      </c>
      <c r="AT221" s="159" t="s">
        <v>169</v>
      </c>
      <c r="AU221" s="159" t="s">
        <v>75</v>
      </c>
      <c r="AY221" s="12" t="s">
        <v>167</v>
      </c>
      <c r="BE221" s="160">
        <f>IF(N221="základní",J221,0)</f>
        <v>0</v>
      </c>
      <c r="BF221" s="160">
        <f>IF(N221="snížená",J221,0)</f>
        <v>0</v>
      </c>
      <c r="BG221" s="160">
        <f>IF(N221="zákl. přenesená",J221,0)</f>
        <v>0</v>
      </c>
      <c r="BH221" s="160">
        <f>IF(N221="sníž. přenesená",J221,0)</f>
        <v>0</v>
      </c>
      <c r="BI221" s="160">
        <f>IF(N221="nulová",J221,0)</f>
        <v>0</v>
      </c>
      <c r="BJ221" s="12" t="s">
        <v>75</v>
      </c>
      <c r="BK221" s="160">
        <f>ROUND(I221*H221,2)</f>
        <v>0</v>
      </c>
      <c r="BL221" s="12" t="s">
        <v>174</v>
      </c>
      <c r="BM221" s="159" t="s">
        <v>835</v>
      </c>
    </row>
    <row r="222" spans="2:47" s="217" customFormat="1" ht="12">
      <c r="B222" s="24"/>
      <c r="D222" s="161" t="s">
        <v>176</v>
      </c>
      <c r="F222" s="162" t="s">
        <v>2452</v>
      </c>
      <c r="L222" s="24"/>
      <c r="M222" s="163"/>
      <c r="N222" s="50"/>
      <c r="O222" s="50"/>
      <c r="P222" s="50"/>
      <c r="Q222" s="50"/>
      <c r="R222" s="50"/>
      <c r="S222" s="50"/>
      <c r="T222" s="51"/>
      <c r="AT222" s="12" t="s">
        <v>176</v>
      </c>
      <c r="AU222" s="12" t="s">
        <v>75</v>
      </c>
    </row>
    <row r="223" spans="2:65" s="217" customFormat="1" ht="16.5" customHeight="1">
      <c r="B223" s="24"/>
      <c r="C223" s="149" t="s">
        <v>533</v>
      </c>
      <c r="D223" s="149" t="s">
        <v>169</v>
      </c>
      <c r="E223" s="150" t="s">
        <v>2453</v>
      </c>
      <c r="F223" s="151" t="s">
        <v>2454</v>
      </c>
      <c r="G223" s="152" t="s">
        <v>508</v>
      </c>
      <c r="H223" s="153">
        <v>10</v>
      </c>
      <c r="I223" s="3"/>
      <c r="J223" s="154">
        <f>ROUND(I223*H223,2)</f>
        <v>0</v>
      </c>
      <c r="K223" s="151" t="s">
        <v>1</v>
      </c>
      <c r="L223" s="24"/>
      <c r="M223" s="155" t="s">
        <v>1</v>
      </c>
      <c r="N223" s="156" t="s">
        <v>33</v>
      </c>
      <c r="O223" s="157">
        <v>0</v>
      </c>
      <c r="P223" s="157">
        <f>O223*H223</f>
        <v>0</v>
      </c>
      <c r="Q223" s="157">
        <v>0</v>
      </c>
      <c r="R223" s="157">
        <f>Q223*H223</f>
        <v>0</v>
      </c>
      <c r="S223" s="157">
        <v>0</v>
      </c>
      <c r="T223" s="158">
        <f>S223*H223</f>
        <v>0</v>
      </c>
      <c r="AR223" s="159" t="s">
        <v>174</v>
      </c>
      <c r="AT223" s="159" t="s">
        <v>169</v>
      </c>
      <c r="AU223" s="159" t="s">
        <v>75</v>
      </c>
      <c r="AY223" s="12" t="s">
        <v>167</v>
      </c>
      <c r="BE223" s="160">
        <f>IF(N223="základní",J223,0)</f>
        <v>0</v>
      </c>
      <c r="BF223" s="160">
        <f>IF(N223="snížená",J223,0)</f>
        <v>0</v>
      </c>
      <c r="BG223" s="160">
        <f>IF(N223="zákl. přenesená",J223,0)</f>
        <v>0</v>
      </c>
      <c r="BH223" s="160">
        <f>IF(N223="sníž. přenesená",J223,0)</f>
        <v>0</v>
      </c>
      <c r="BI223" s="160">
        <f>IF(N223="nulová",J223,0)</f>
        <v>0</v>
      </c>
      <c r="BJ223" s="12" t="s">
        <v>75</v>
      </c>
      <c r="BK223" s="160">
        <f>ROUND(I223*H223,2)</f>
        <v>0</v>
      </c>
      <c r="BL223" s="12" t="s">
        <v>174</v>
      </c>
      <c r="BM223" s="159" t="s">
        <v>848</v>
      </c>
    </row>
    <row r="224" spans="2:47" s="217" customFormat="1" ht="12">
      <c r="B224" s="24"/>
      <c r="D224" s="161" t="s">
        <v>176</v>
      </c>
      <c r="F224" s="162" t="s">
        <v>2454</v>
      </c>
      <c r="L224" s="24"/>
      <c r="M224" s="163"/>
      <c r="N224" s="50"/>
      <c r="O224" s="50"/>
      <c r="P224" s="50"/>
      <c r="Q224" s="50"/>
      <c r="R224" s="50"/>
      <c r="S224" s="50"/>
      <c r="T224" s="51"/>
      <c r="AT224" s="12" t="s">
        <v>176</v>
      </c>
      <c r="AU224" s="12" t="s">
        <v>75</v>
      </c>
    </row>
    <row r="225" spans="2:65" s="217" customFormat="1" ht="24" customHeight="1">
      <c r="B225" s="24"/>
      <c r="C225" s="149" t="s">
        <v>540</v>
      </c>
      <c r="D225" s="149" t="s">
        <v>169</v>
      </c>
      <c r="E225" s="150" t="s">
        <v>2455</v>
      </c>
      <c r="F225" s="151" t="s">
        <v>2456</v>
      </c>
      <c r="G225" s="152" t="s">
        <v>508</v>
      </c>
      <c r="H225" s="153">
        <v>2</v>
      </c>
      <c r="I225" s="3"/>
      <c r="J225" s="154">
        <f>ROUND(I225*H225,2)</f>
        <v>0</v>
      </c>
      <c r="K225" s="151" t="s">
        <v>1</v>
      </c>
      <c r="L225" s="24"/>
      <c r="M225" s="155" t="s">
        <v>1</v>
      </c>
      <c r="N225" s="156" t="s">
        <v>33</v>
      </c>
      <c r="O225" s="157">
        <v>0</v>
      </c>
      <c r="P225" s="157">
        <f>O225*H225</f>
        <v>0</v>
      </c>
      <c r="Q225" s="157">
        <v>0</v>
      </c>
      <c r="R225" s="157">
        <f>Q225*H225</f>
        <v>0</v>
      </c>
      <c r="S225" s="157">
        <v>0</v>
      </c>
      <c r="T225" s="158">
        <f>S225*H225</f>
        <v>0</v>
      </c>
      <c r="AR225" s="159" t="s">
        <v>174</v>
      </c>
      <c r="AT225" s="159" t="s">
        <v>169</v>
      </c>
      <c r="AU225" s="159" t="s">
        <v>75</v>
      </c>
      <c r="AY225" s="12" t="s">
        <v>167</v>
      </c>
      <c r="BE225" s="160">
        <f>IF(N225="základní",J225,0)</f>
        <v>0</v>
      </c>
      <c r="BF225" s="160">
        <f>IF(N225="snížená",J225,0)</f>
        <v>0</v>
      </c>
      <c r="BG225" s="160">
        <f>IF(N225="zákl. přenesená",J225,0)</f>
        <v>0</v>
      </c>
      <c r="BH225" s="160">
        <f>IF(N225="sníž. přenesená",J225,0)</f>
        <v>0</v>
      </c>
      <c r="BI225" s="160">
        <f>IF(N225="nulová",J225,0)</f>
        <v>0</v>
      </c>
      <c r="BJ225" s="12" t="s">
        <v>75</v>
      </c>
      <c r="BK225" s="160">
        <f>ROUND(I225*H225,2)</f>
        <v>0</v>
      </c>
      <c r="BL225" s="12" t="s">
        <v>174</v>
      </c>
      <c r="BM225" s="159" t="s">
        <v>861</v>
      </c>
    </row>
    <row r="226" spans="2:47" s="217" customFormat="1" ht="12">
      <c r="B226" s="24"/>
      <c r="D226" s="161" t="s">
        <v>176</v>
      </c>
      <c r="F226" s="162" t="s">
        <v>2456</v>
      </c>
      <c r="L226" s="24"/>
      <c r="M226" s="163"/>
      <c r="N226" s="50"/>
      <c r="O226" s="50"/>
      <c r="P226" s="50"/>
      <c r="Q226" s="50"/>
      <c r="R226" s="50"/>
      <c r="S226" s="50"/>
      <c r="T226" s="51"/>
      <c r="AT226" s="12" t="s">
        <v>176</v>
      </c>
      <c r="AU226" s="12" t="s">
        <v>75</v>
      </c>
    </row>
    <row r="227" spans="2:65" s="217" customFormat="1" ht="24" customHeight="1">
      <c r="B227" s="24"/>
      <c r="C227" s="149" t="s">
        <v>547</v>
      </c>
      <c r="D227" s="149" t="s">
        <v>169</v>
      </c>
      <c r="E227" s="150" t="s">
        <v>2457</v>
      </c>
      <c r="F227" s="151" t="s">
        <v>2458</v>
      </c>
      <c r="G227" s="152" t="s">
        <v>508</v>
      </c>
      <c r="H227" s="153">
        <v>1</v>
      </c>
      <c r="I227" s="3"/>
      <c r="J227" s="154">
        <f>ROUND(I227*H227,2)</f>
        <v>0</v>
      </c>
      <c r="K227" s="151" t="s">
        <v>1</v>
      </c>
      <c r="L227" s="24"/>
      <c r="M227" s="155" t="s">
        <v>1</v>
      </c>
      <c r="N227" s="156" t="s">
        <v>33</v>
      </c>
      <c r="O227" s="157">
        <v>0</v>
      </c>
      <c r="P227" s="157">
        <f>O227*H227</f>
        <v>0</v>
      </c>
      <c r="Q227" s="157">
        <v>0</v>
      </c>
      <c r="R227" s="157">
        <f>Q227*H227</f>
        <v>0</v>
      </c>
      <c r="S227" s="157">
        <v>0</v>
      </c>
      <c r="T227" s="158">
        <f>S227*H227</f>
        <v>0</v>
      </c>
      <c r="AR227" s="159" t="s">
        <v>174</v>
      </c>
      <c r="AT227" s="159" t="s">
        <v>169</v>
      </c>
      <c r="AU227" s="159" t="s">
        <v>75</v>
      </c>
      <c r="AY227" s="12" t="s">
        <v>167</v>
      </c>
      <c r="BE227" s="160">
        <f>IF(N227="základní",J227,0)</f>
        <v>0</v>
      </c>
      <c r="BF227" s="160">
        <f>IF(N227="snížená",J227,0)</f>
        <v>0</v>
      </c>
      <c r="BG227" s="160">
        <f>IF(N227="zákl. přenesená",J227,0)</f>
        <v>0</v>
      </c>
      <c r="BH227" s="160">
        <f>IF(N227="sníž. přenesená",J227,0)</f>
        <v>0</v>
      </c>
      <c r="BI227" s="160">
        <f>IF(N227="nulová",J227,0)</f>
        <v>0</v>
      </c>
      <c r="BJ227" s="12" t="s">
        <v>75</v>
      </c>
      <c r="BK227" s="160">
        <f>ROUND(I227*H227,2)</f>
        <v>0</v>
      </c>
      <c r="BL227" s="12" t="s">
        <v>174</v>
      </c>
      <c r="BM227" s="159" t="s">
        <v>870</v>
      </c>
    </row>
    <row r="228" spans="2:47" s="217" customFormat="1" ht="19.5">
      <c r="B228" s="24"/>
      <c r="D228" s="161" t="s">
        <v>176</v>
      </c>
      <c r="F228" s="162" t="s">
        <v>2458</v>
      </c>
      <c r="L228" s="24"/>
      <c r="M228" s="163"/>
      <c r="N228" s="50"/>
      <c r="O228" s="50"/>
      <c r="P228" s="50"/>
      <c r="Q228" s="50"/>
      <c r="R228" s="50"/>
      <c r="S228" s="50"/>
      <c r="T228" s="51"/>
      <c r="AT228" s="12" t="s">
        <v>176</v>
      </c>
      <c r="AU228" s="12" t="s">
        <v>75</v>
      </c>
    </row>
    <row r="229" spans="2:65" s="217" customFormat="1" ht="16.5" customHeight="1">
      <c r="B229" s="24"/>
      <c r="C229" s="149" t="s">
        <v>554</v>
      </c>
      <c r="D229" s="149" t="s">
        <v>169</v>
      </c>
      <c r="E229" s="150" t="s">
        <v>2459</v>
      </c>
      <c r="F229" s="151" t="s">
        <v>2460</v>
      </c>
      <c r="G229" s="152" t="s">
        <v>508</v>
      </c>
      <c r="H229" s="153">
        <v>64</v>
      </c>
      <c r="I229" s="3"/>
      <c r="J229" s="154">
        <f>ROUND(I229*H229,2)</f>
        <v>0</v>
      </c>
      <c r="K229" s="151" t="s">
        <v>1</v>
      </c>
      <c r="L229" s="24"/>
      <c r="M229" s="155" t="s">
        <v>1</v>
      </c>
      <c r="N229" s="156" t="s">
        <v>33</v>
      </c>
      <c r="O229" s="157">
        <v>0</v>
      </c>
      <c r="P229" s="157">
        <f>O229*H229</f>
        <v>0</v>
      </c>
      <c r="Q229" s="157">
        <v>0</v>
      </c>
      <c r="R229" s="157">
        <f>Q229*H229</f>
        <v>0</v>
      </c>
      <c r="S229" s="157">
        <v>0</v>
      </c>
      <c r="T229" s="158">
        <f>S229*H229</f>
        <v>0</v>
      </c>
      <c r="AR229" s="159" t="s">
        <v>174</v>
      </c>
      <c r="AT229" s="159" t="s">
        <v>169</v>
      </c>
      <c r="AU229" s="159" t="s">
        <v>75</v>
      </c>
      <c r="AY229" s="12" t="s">
        <v>167</v>
      </c>
      <c r="BE229" s="160">
        <f>IF(N229="základní",J229,0)</f>
        <v>0</v>
      </c>
      <c r="BF229" s="160">
        <f>IF(N229="snížená",J229,0)</f>
        <v>0</v>
      </c>
      <c r="BG229" s="160">
        <f>IF(N229="zákl. přenesená",J229,0)</f>
        <v>0</v>
      </c>
      <c r="BH229" s="160">
        <f>IF(N229="sníž. přenesená",J229,0)</f>
        <v>0</v>
      </c>
      <c r="BI229" s="160">
        <f>IF(N229="nulová",J229,0)</f>
        <v>0</v>
      </c>
      <c r="BJ229" s="12" t="s">
        <v>75</v>
      </c>
      <c r="BK229" s="160">
        <f>ROUND(I229*H229,2)</f>
        <v>0</v>
      </c>
      <c r="BL229" s="12" t="s">
        <v>174</v>
      </c>
      <c r="BM229" s="159" t="s">
        <v>879</v>
      </c>
    </row>
    <row r="230" spans="2:47" s="217" customFormat="1" ht="12">
      <c r="B230" s="24"/>
      <c r="D230" s="161" t="s">
        <v>176</v>
      </c>
      <c r="F230" s="162" t="s">
        <v>2460</v>
      </c>
      <c r="L230" s="24"/>
      <c r="M230" s="163"/>
      <c r="N230" s="50"/>
      <c r="O230" s="50"/>
      <c r="P230" s="50"/>
      <c r="Q230" s="50"/>
      <c r="R230" s="50"/>
      <c r="S230" s="50"/>
      <c r="T230" s="51"/>
      <c r="AT230" s="12" t="s">
        <v>176</v>
      </c>
      <c r="AU230" s="12" t="s">
        <v>75</v>
      </c>
    </row>
    <row r="231" spans="2:65" s="217" customFormat="1" ht="16.5" customHeight="1">
      <c r="B231" s="24"/>
      <c r="C231" s="149" t="s">
        <v>564</v>
      </c>
      <c r="D231" s="149" t="s">
        <v>169</v>
      </c>
      <c r="E231" s="150" t="s">
        <v>2461</v>
      </c>
      <c r="F231" s="151" t="s">
        <v>2462</v>
      </c>
      <c r="G231" s="152" t="s">
        <v>508</v>
      </c>
      <c r="H231" s="153">
        <v>2</v>
      </c>
      <c r="I231" s="3"/>
      <c r="J231" s="154">
        <f>ROUND(I231*H231,2)</f>
        <v>0</v>
      </c>
      <c r="K231" s="151" t="s">
        <v>1</v>
      </c>
      <c r="L231" s="24"/>
      <c r="M231" s="155" t="s">
        <v>1</v>
      </c>
      <c r="N231" s="156" t="s">
        <v>33</v>
      </c>
      <c r="O231" s="157">
        <v>0</v>
      </c>
      <c r="P231" s="157">
        <f>O231*H231</f>
        <v>0</v>
      </c>
      <c r="Q231" s="157">
        <v>0</v>
      </c>
      <c r="R231" s="157">
        <f>Q231*H231</f>
        <v>0</v>
      </c>
      <c r="S231" s="157">
        <v>0</v>
      </c>
      <c r="T231" s="158">
        <f>S231*H231</f>
        <v>0</v>
      </c>
      <c r="AR231" s="159" t="s">
        <v>174</v>
      </c>
      <c r="AT231" s="159" t="s">
        <v>169</v>
      </c>
      <c r="AU231" s="159" t="s">
        <v>75</v>
      </c>
      <c r="AY231" s="12" t="s">
        <v>167</v>
      </c>
      <c r="BE231" s="160">
        <f>IF(N231="základní",J231,0)</f>
        <v>0</v>
      </c>
      <c r="BF231" s="160">
        <f>IF(N231="snížená",J231,0)</f>
        <v>0</v>
      </c>
      <c r="BG231" s="160">
        <f>IF(N231="zákl. přenesená",J231,0)</f>
        <v>0</v>
      </c>
      <c r="BH231" s="160">
        <f>IF(N231="sníž. přenesená",J231,0)</f>
        <v>0</v>
      </c>
      <c r="BI231" s="160">
        <f>IF(N231="nulová",J231,0)</f>
        <v>0</v>
      </c>
      <c r="BJ231" s="12" t="s">
        <v>75</v>
      </c>
      <c r="BK231" s="160">
        <f>ROUND(I231*H231,2)</f>
        <v>0</v>
      </c>
      <c r="BL231" s="12" t="s">
        <v>174</v>
      </c>
      <c r="BM231" s="159" t="s">
        <v>888</v>
      </c>
    </row>
    <row r="232" spans="2:47" s="217" customFormat="1" ht="12">
      <c r="B232" s="24"/>
      <c r="D232" s="161" t="s">
        <v>176</v>
      </c>
      <c r="F232" s="162" t="s">
        <v>2462</v>
      </c>
      <c r="L232" s="24"/>
      <c r="M232" s="163"/>
      <c r="N232" s="50"/>
      <c r="O232" s="50"/>
      <c r="P232" s="50"/>
      <c r="Q232" s="50"/>
      <c r="R232" s="50"/>
      <c r="S232" s="50"/>
      <c r="T232" s="51"/>
      <c r="AT232" s="12" t="s">
        <v>176</v>
      </c>
      <c r="AU232" s="12" t="s">
        <v>75</v>
      </c>
    </row>
    <row r="233" spans="2:65" s="217" customFormat="1" ht="16.5" customHeight="1">
      <c r="B233" s="24"/>
      <c r="C233" s="149" t="s">
        <v>571</v>
      </c>
      <c r="D233" s="149" t="s">
        <v>169</v>
      </c>
      <c r="E233" s="150" t="s">
        <v>2463</v>
      </c>
      <c r="F233" s="151" t="s">
        <v>2464</v>
      </c>
      <c r="G233" s="152" t="s">
        <v>508</v>
      </c>
      <c r="H233" s="153">
        <v>8</v>
      </c>
      <c r="I233" s="3"/>
      <c r="J233" s="154">
        <f>ROUND(I233*H233,2)</f>
        <v>0</v>
      </c>
      <c r="K233" s="151" t="s">
        <v>1</v>
      </c>
      <c r="L233" s="24"/>
      <c r="M233" s="155" t="s">
        <v>1</v>
      </c>
      <c r="N233" s="156" t="s">
        <v>33</v>
      </c>
      <c r="O233" s="157">
        <v>0</v>
      </c>
      <c r="P233" s="157">
        <f>O233*H233</f>
        <v>0</v>
      </c>
      <c r="Q233" s="157">
        <v>0</v>
      </c>
      <c r="R233" s="157">
        <f>Q233*H233</f>
        <v>0</v>
      </c>
      <c r="S233" s="157">
        <v>0</v>
      </c>
      <c r="T233" s="158">
        <f>S233*H233</f>
        <v>0</v>
      </c>
      <c r="AR233" s="159" t="s">
        <v>174</v>
      </c>
      <c r="AT233" s="159" t="s">
        <v>169</v>
      </c>
      <c r="AU233" s="159" t="s">
        <v>75</v>
      </c>
      <c r="AY233" s="12" t="s">
        <v>167</v>
      </c>
      <c r="BE233" s="160">
        <f>IF(N233="základní",J233,0)</f>
        <v>0</v>
      </c>
      <c r="BF233" s="160">
        <f>IF(N233="snížená",J233,0)</f>
        <v>0</v>
      </c>
      <c r="BG233" s="160">
        <f>IF(N233="zákl. přenesená",J233,0)</f>
        <v>0</v>
      </c>
      <c r="BH233" s="160">
        <f>IF(N233="sníž. přenesená",J233,0)</f>
        <v>0</v>
      </c>
      <c r="BI233" s="160">
        <f>IF(N233="nulová",J233,0)</f>
        <v>0</v>
      </c>
      <c r="BJ233" s="12" t="s">
        <v>75</v>
      </c>
      <c r="BK233" s="160">
        <f>ROUND(I233*H233,2)</f>
        <v>0</v>
      </c>
      <c r="BL233" s="12" t="s">
        <v>174</v>
      </c>
      <c r="BM233" s="159" t="s">
        <v>902</v>
      </c>
    </row>
    <row r="234" spans="2:47" s="217" customFormat="1" ht="12">
      <c r="B234" s="24"/>
      <c r="D234" s="161" t="s">
        <v>176</v>
      </c>
      <c r="F234" s="162" t="s">
        <v>2464</v>
      </c>
      <c r="L234" s="24"/>
      <c r="M234" s="163"/>
      <c r="N234" s="50"/>
      <c r="O234" s="50"/>
      <c r="P234" s="50"/>
      <c r="Q234" s="50"/>
      <c r="R234" s="50"/>
      <c r="S234" s="50"/>
      <c r="T234" s="51"/>
      <c r="AT234" s="12" t="s">
        <v>176</v>
      </c>
      <c r="AU234" s="12" t="s">
        <v>75</v>
      </c>
    </row>
    <row r="235" spans="2:65" s="217" customFormat="1" ht="16.5" customHeight="1">
      <c r="B235" s="24"/>
      <c r="C235" s="149" t="s">
        <v>577</v>
      </c>
      <c r="D235" s="149" t="s">
        <v>169</v>
      </c>
      <c r="E235" s="150" t="s">
        <v>2465</v>
      </c>
      <c r="F235" s="151" t="s">
        <v>2466</v>
      </c>
      <c r="G235" s="152" t="s">
        <v>508</v>
      </c>
      <c r="H235" s="153">
        <v>3</v>
      </c>
      <c r="I235" s="3"/>
      <c r="J235" s="154">
        <f>ROUND(I235*H235,2)</f>
        <v>0</v>
      </c>
      <c r="K235" s="151" t="s">
        <v>1</v>
      </c>
      <c r="L235" s="24"/>
      <c r="M235" s="155" t="s">
        <v>1</v>
      </c>
      <c r="N235" s="156" t="s">
        <v>33</v>
      </c>
      <c r="O235" s="157">
        <v>0</v>
      </c>
      <c r="P235" s="157">
        <f>O235*H235</f>
        <v>0</v>
      </c>
      <c r="Q235" s="157">
        <v>0</v>
      </c>
      <c r="R235" s="157">
        <f>Q235*H235</f>
        <v>0</v>
      </c>
      <c r="S235" s="157">
        <v>0</v>
      </c>
      <c r="T235" s="158">
        <f>S235*H235</f>
        <v>0</v>
      </c>
      <c r="AR235" s="159" t="s">
        <v>174</v>
      </c>
      <c r="AT235" s="159" t="s">
        <v>169</v>
      </c>
      <c r="AU235" s="159" t="s">
        <v>75</v>
      </c>
      <c r="AY235" s="12" t="s">
        <v>167</v>
      </c>
      <c r="BE235" s="160">
        <f>IF(N235="základní",J235,0)</f>
        <v>0</v>
      </c>
      <c r="BF235" s="160">
        <f>IF(N235="snížená",J235,0)</f>
        <v>0</v>
      </c>
      <c r="BG235" s="160">
        <f>IF(N235="zákl. přenesená",J235,0)</f>
        <v>0</v>
      </c>
      <c r="BH235" s="160">
        <f>IF(N235="sníž. přenesená",J235,0)</f>
        <v>0</v>
      </c>
      <c r="BI235" s="160">
        <f>IF(N235="nulová",J235,0)</f>
        <v>0</v>
      </c>
      <c r="BJ235" s="12" t="s">
        <v>75</v>
      </c>
      <c r="BK235" s="160">
        <f>ROUND(I235*H235,2)</f>
        <v>0</v>
      </c>
      <c r="BL235" s="12" t="s">
        <v>174</v>
      </c>
      <c r="BM235" s="159" t="s">
        <v>919</v>
      </c>
    </row>
    <row r="236" spans="2:47" s="217" customFormat="1" ht="12">
      <c r="B236" s="24"/>
      <c r="D236" s="161" t="s">
        <v>176</v>
      </c>
      <c r="F236" s="162" t="s">
        <v>2466</v>
      </c>
      <c r="L236" s="24"/>
      <c r="M236" s="163"/>
      <c r="N236" s="50"/>
      <c r="O236" s="50"/>
      <c r="P236" s="50"/>
      <c r="Q236" s="50"/>
      <c r="R236" s="50"/>
      <c r="S236" s="50"/>
      <c r="T236" s="51"/>
      <c r="AT236" s="12" t="s">
        <v>176</v>
      </c>
      <c r="AU236" s="12" t="s">
        <v>75</v>
      </c>
    </row>
    <row r="237" spans="2:65" s="217" customFormat="1" ht="16.5" customHeight="1">
      <c r="B237" s="24"/>
      <c r="C237" s="149" t="s">
        <v>584</v>
      </c>
      <c r="D237" s="149" t="s">
        <v>169</v>
      </c>
      <c r="E237" s="150" t="s">
        <v>2467</v>
      </c>
      <c r="F237" s="151" t="s">
        <v>2468</v>
      </c>
      <c r="G237" s="152" t="s">
        <v>508</v>
      </c>
      <c r="H237" s="153">
        <v>4</v>
      </c>
      <c r="I237" s="3"/>
      <c r="J237" s="154">
        <f>ROUND(I237*H237,2)</f>
        <v>0</v>
      </c>
      <c r="K237" s="151" t="s">
        <v>1</v>
      </c>
      <c r="L237" s="24"/>
      <c r="M237" s="155" t="s">
        <v>1</v>
      </c>
      <c r="N237" s="156" t="s">
        <v>33</v>
      </c>
      <c r="O237" s="157">
        <v>0</v>
      </c>
      <c r="P237" s="157">
        <f>O237*H237</f>
        <v>0</v>
      </c>
      <c r="Q237" s="157">
        <v>0</v>
      </c>
      <c r="R237" s="157">
        <f>Q237*H237</f>
        <v>0</v>
      </c>
      <c r="S237" s="157">
        <v>0</v>
      </c>
      <c r="T237" s="158">
        <f>S237*H237</f>
        <v>0</v>
      </c>
      <c r="AR237" s="159" t="s">
        <v>174</v>
      </c>
      <c r="AT237" s="159" t="s">
        <v>169</v>
      </c>
      <c r="AU237" s="159" t="s">
        <v>75</v>
      </c>
      <c r="AY237" s="12" t="s">
        <v>167</v>
      </c>
      <c r="BE237" s="160">
        <f>IF(N237="základní",J237,0)</f>
        <v>0</v>
      </c>
      <c r="BF237" s="160">
        <f>IF(N237="snížená",J237,0)</f>
        <v>0</v>
      </c>
      <c r="BG237" s="160">
        <f>IF(N237="zákl. přenesená",J237,0)</f>
        <v>0</v>
      </c>
      <c r="BH237" s="160">
        <f>IF(N237="sníž. přenesená",J237,0)</f>
        <v>0</v>
      </c>
      <c r="BI237" s="160">
        <f>IF(N237="nulová",J237,0)</f>
        <v>0</v>
      </c>
      <c r="BJ237" s="12" t="s">
        <v>75</v>
      </c>
      <c r="BK237" s="160">
        <f>ROUND(I237*H237,2)</f>
        <v>0</v>
      </c>
      <c r="BL237" s="12" t="s">
        <v>174</v>
      </c>
      <c r="BM237" s="159" t="s">
        <v>931</v>
      </c>
    </row>
    <row r="238" spans="2:47" s="217" customFormat="1" ht="12">
      <c r="B238" s="24"/>
      <c r="D238" s="161" t="s">
        <v>176</v>
      </c>
      <c r="F238" s="162" t="s">
        <v>2468</v>
      </c>
      <c r="L238" s="24"/>
      <c r="M238" s="163"/>
      <c r="N238" s="50"/>
      <c r="O238" s="50"/>
      <c r="P238" s="50"/>
      <c r="Q238" s="50"/>
      <c r="R238" s="50"/>
      <c r="S238" s="50"/>
      <c r="T238" s="51"/>
      <c r="AT238" s="12" t="s">
        <v>176</v>
      </c>
      <c r="AU238" s="12" t="s">
        <v>75</v>
      </c>
    </row>
    <row r="239" spans="2:65" s="217" customFormat="1" ht="16.5" customHeight="1">
      <c r="B239" s="24"/>
      <c r="C239" s="149" t="s">
        <v>590</v>
      </c>
      <c r="D239" s="149" t="s">
        <v>169</v>
      </c>
      <c r="E239" s="150" t="s">
        <v>2469</v>
      </c>
      <c r="F239" s="151" t="s">
        <v>2470</v>
      </c>
      <c r="G239" s="152" t="s">
        <v>508</v>
      </c>
      <c r="H239" s="153">
        <v>64</v>
      </c>
      <c r="I239" s="3"/>
      <c r="J239" s="154">
        <f>ROUND(I239*H239,2)</f>
        <v>0</v>
      </c>
      <c r="K239" s="151" t="s">
        <v>1</v>
      </c>
      <c r="L239" s="24"/>
      <c r="M239" s="155" t="s">
        <v>1</v>
      </c>
      <c r="N239" s="156" t="s">
        <v>33</v>
      </c>
      <c r="O239" s="157">
        <v>0</v>
      </c>
      <c r="P239" s="157">
        <f>O239*H239</f>
        <v>0</v>
      </c>
      <c r="Q239" s="157">
        <v>0</v>
      </c>
      <c r="R239" s="157">
        <f>Q239*H239</f>
        <v>0</v>
      </c>
      <c r="S239" s="157">
        <v>0</v>
      </c>
      <c r="T239" s="158">
        <f>S239*H239</f>
        <v>0</v>
      </c>
      <c r="AR239" s="159" t="s">
        <v>174</v>
      </c>
      <c r="AT239" s="159" t="s">
        <v>169</v>
      </c>
      <c r="AU239" s="159" t="s">
        <v>75</v>
      </c>
      <c r="AY239" s="12" t="s">
        <v>167</v>
      </c>
      <c r="BE239" s="160">
        <f>IF(N239="základní",J239,0)</f>
        <v>0</v>
      </c>
      <c r="BF239" s="160">
        <f>IF(N239="snížená",J239,0)</f>
        <v>0</v>
      </c>
      <c r="BG239" s="160">
        <f>IF(N239="zákl. přenesená",J239,0)</f>
        <v>0</v>
      </c>
      <c r="BH239" s="160">
        <f>IF(N239="sníž. přenesená",J239,0)</f>
        <v>0</v>
      </c>
      <c r="BI239" s="160">
        <f>IF(N239="nulová",J239,0)</f>
        <v>0</v>
      </c>
      <c r="BJ239" s="12" t="s">
        <v>75</v>
      </c>
      <c r="BK239" s="160">
        <f>ROUND(I239*H239,2)</f>
        <v>0</v>
      </c>
      <c r="BL239" s="12" t="s">
        <v>174</v>
      </c>
      <c r="BM239" s="159" t="s">
        <v>944</v>
      </c>
    </row>
    <row r="240" spans="2:47" s="217" customFormat="1" ht="12">
      <c r="B240" s="24"/>
      <c r="D240" s="161" t="s">
        <v>176</v>
      </c>
      <c r="F240" s="162" t="s">
        <v>2470</v>
      </c>
      <c r="L240" s="24"/>
      <c r="M240" s="163"/>
      <c r="N240" s="50"/>
      <c r="O240" s="50"/>
      <c r="P240" s="50"/>
      <c r="Q240" s="50"/>
      <c r="R240" s="50"/>
      <c r="S240" s="50"/>
      <c r="T240" s="51"/>
      <c r="AT240" s="12" t="s">
        <v>176</v>
      </c>
      <c r="AU240" s="12" t="s">
        <v>75</v>
      </c>
    </row>
    <row r="241" spans="2:65" s="217" customFormat="1" ht="24" customHeight="1">
      <c r="B241" s="24"/>
      <c r="C241" s="149" t="s">
        <v>606</v>
      </c>
      <c r="D241" s="149" t="s">
        <v>169</v>
      </c>
      <c r="E241" s="150" t="s">
        <v>2471</v>
      </c>
      <c r="F241" s="151" t="s">
        <v>2472</v>
      </c>
      <c r="G241" s="152" t="s">
        <v>508</v>
      </c>
      <c r="H241" s="153">
        <v>2</v>
      </c>
      <c r="I241" s="3"/>
      <c r="J241" s="154">
        <f>ROUND(I241*H241,2)</f>
        <v>0</v>
      </c>
      <c r="K241" s="151" t="s">
        <v>1</v>
      </c>
      <c r="L241" s="24"/>
      <c r="M241" s="155" t="s">
        <v>1</v>
      </c>
      <c r="N241" s="156" t="s">
        <v>33</v>
      </c>
      <c r="O241" s="157">
        <v>0</v>
      </c>
      <c r="P241" s="157">
        <f>O241*H241</f>
        <v>0</v>
      </c>
      <c r="Q241" s="157">
        <v>0</v>
      </c>
      <c r="R241" s="157">
        <f>Q241*H241</f>
        <v>0</v>
      </c>
      <c r="S241" s="157">
        <v>0</v>
      </c>
      <c r="T241" s="158">
        <f>S241*H241</f>
        <v>0</v>
      </c>
      <c r="AR241" s="159" t="s">
        <v>174</v>
      </c>
      <c r="AT241" s="159" t="s">
        <v>169</v>
      </c>
      <c r="AU241" s="159" t="s">
        <v>75</v>
      </c>
      <c r="AY241" s="12" t="s">
        <v>167</v>
      </c>
      <c r="BE241" s="160">
        <f>IF(N241="základní",J241,0)</f>
        <v>0</v>
      </c>
      <c r="BF241" s="160">
        <f>IF(N241="snížená",J241,0)</f>
        <v>0</v>
      </c>
      <c r="BG241" s="160">
        <f>IF(N241="zákl. přenesená",J241,0)</f>
        <v>0</v>
      </c>
      <c r="BH241" s="160">
        <f>IF(N241="sníž. přenesená",J241,0)</f>
        <v>0</v>
      </c>
      <c r="BI241" s="160">
        <f>IF(N241="nulová",J241,0)</f>
        <v>0</v>
      </c>
      <c r="BJ241" s="12" t="s">
        <v>75</v>
      </c>
      <c r="BK241" s="160">
        <f>ROUND(I241*H241,2)</f>
        <v>0</v>
      </c>
      <c r="BL241" s="12" t="s">
        <v>174</v>
      </c>
      <c r="BM241" s="159" t="s">
        <v>954</v>
      </c>
    </row>
    <row r="242" spans="2:47" s="217" customFormat="1" ht="12">
      <c r="B242" s="24"/>
      <c r="D242" s="161" t="s">
        <v>176</v>
      </c>
      <c r="F242" s="162" t="s">
        <v>2472</v>
      </c>
      <c r="L242" s="24"/>
      <c r="M242" s="163"/>
      <c r="N242" s="50"/>
      <c r="O242" s="50"/>
      <c r="P242" s="50"/>
      <c r="Q242" s="50"/>
      <c r="R242" s="50"/>
      <c r="S242" s="50"/>
      <c r="T242" s="51"/>
      <c r="AT242" s="12" t="s">
        <v>176</v>
      </c>
      <c r="AU242" s="12" t="s">
        <v>75</v>
      </c>
    </row>
    <row r="243" spans="2:65" s="217" customFormat="1" ht="36" customHeight="1">
      <c r="B243" s="24"/>
      <c r="C243" s="149" t="s">
        <v>612</v>
      </c>
      <c r="D243" s="149" t="s">
        <v>169</v>
      </c>
      <c r="E243" s="150" t="s">
        <v>2473</v>
      </c>
      <c r="F243" s="151" t="s">
        <v>2474</v>
      </c>
      <c r="G243" s="152" t="s">
        <v>508</v>
      </c>
      <c r="H243" s="153">
        <v>4</v>
      </c>
      <c r="I243" s="3"/>
      <c r="J243" s="154">
        <f>ROUND(I243*H243,2)</f>
        <v>0</v>
      </c>
      <c r="K243" s="151" t="s">
        <v>1</v>
      </c>
      <c r="L243" s="24"/>
      <c r="M243" s="155" t="s">
        <v>1</v>
      </c>
      <c r="N243" s="156" t="s">
        <v>33</v>
      </c>
      <c r="O243" s="157">
        <v>0</v>
      </c>
      <c r="P243" s="157">
        <f>O243*H243</f>
        <v>0</v>
      </c>
      <c r="Q243" s="157">
        <v>0</v>
      </c>
      <c r="R243" s="157">
        <f>Q243*H243</f>
        <v>0</v>
      </c>
      <c r="S243" s="157">
        <v>0</v>
      </c>
      <c r="T243" s="158">
        <f>S243*H243</f>
        <v>0</v>
      </c>
      <c r="AR243" s="159" t="s">
        <v>174</v>
      </c>
      <c r="AT243" s="159" t="s">
        <v>169</v>
      </c>
      <c r="AU243" s="159" t="s">
        <v>75</v>
      </c>
      <c r="AY243" s="12" t="s">
        <v>167</v>
      </c>
      <c r="BE243" s="160">
        <f>IF(N243="základní",J243,0)</f>
        <v>0</v>
      </c>
      <c r="BF243" s="160">
        <f>IF(N243="snížená",J243,0)</f>
        <v>0</v>
      </c>
      <c r="BG243" s="160">
        <f>IF(N243="zákl. přenesená",J243,0)</f>
        <v>0</v>
      </c>
      <c r="BH243" s="160">
        <f>IF(N243="sníž. přenesená",J243,0)</f>
        <v>0</v>
      </c>
      <c r="BI243" s="160">
        <f>IF(N243="nulová",J243,0)</f>
        <v>0</v>
      </c>
      <c r="BJ243" s="12" t="s">
        <v>75</v>
      </c>
      <c r="BK243" s="160">
        <f>ROUND(I243*H243,2)</f>
        <v>0</v>
      </c>
      <c r="BL243" s="12" t="s">
        <v>174</v>
      </c>
      <c r="BM243" s="159" t="s">
        <v>964</v>
      </c>
    </row>
    <row r="244" spans="2:47" s="217" customFormat="1" ht="19.5">
      <c r="B244" s="24"/>
      <c r="D244" s="161" t="s">
        <v>176</v>
      </c>
      <c r="F244" s="162" t="s">
        <v>2474</v>
      </c>
      <c r="L244" s="24"/>
      <c r="M244" s="163"/>
      <c r="N244" s="50"/>
      <c r="O244" s="50"/>
      <c r="P244" s="50"/>
      <c r="Q244" s="50"/>
      <c r="R244" s="50"/>
      <c r="S244" s="50"/>
      <c r="T244" s="51"/>
      <c r="AT244" s="12" t="s">
        <v>176</v>
      </c>
      <c r="AU244" s="12" t="s">
        <v>75</v>
      </c>
    </row>
    <row r="245" spans="2:65" s="217" customFormat="1" ht="16.5" customHeight="1">
      <c r="B245" s="24"/>
      <c r="C245" s="149" t="s">
        <v>620</v>
      </c>
      <c r="D245" s="149" t="s">
        <v>169</v>
      </c>
      <c r="E245" s="150" t="s">
        <v>2475</v>
      </c>
      <c r="F245" s="151" t="s">
        <v>2476</v>
      </c>
      <c r="G245" s="152" t="s">
        <v>1</v>
      </c>
      <c r="H245" s="153">
        <v>8</v>
      </c>
      <c r="I245" s="3"/>
      <c r="J245" s="154">
        <f>ROUND(I245*H245,2)</f>
        <v>0</v>
      </c>
      <c r="K245" s="151" t="s">
        <v>1</v>
      </c>
      <c r="L245" s="24"/>
      <c r="M245" s="155" t="s">
        <v>1</v>
      </c>
      <c r="N245" s="156" t="s">
        <v>33</v>
      </c>
      <c r="O245" s="157">
        <v>0</v>
      </c>
      <c r="P245" s="157">
        <f>O245*H245</f>
        <v>0</v>
      </c>
      <c r="Q245" s="157">
        <v>0</v>
      </c>
      <c r="R245" s="157">
        <f>Q245*H245</f>
        <v>0</v>
      </c>
      <c r="S245" s="157">
        <v>0</v>
      </c>
      <c r="T245" s="158">
        <f>S245*H245</f>
        <v>0</v>
      </c>
      <c r="AR245" s="159" t="s">
        <v>174</v>
      </c>
      <c r="AT245" s="159" t="s">
        <v>169</v>
      </c>
      <c r="AU245" s="159" t="s">
        <v>75</v>
      </c>
      <c r="AY245" s="12" t="s">
        <v>167</v>
      </c>
      <c r="BE245" s="160">
        <f>IF(N245="základní",J245,0)</f>
        <v>0</v>
      </c>
      <c r="BF245" s="160">
        <f>IF(N245="snížená",J245,0)</f>
        <v>0</v>
      </c>
      <c r="BG245" s="160">
        <f>IF(N245="zákl. přenesená",J245,0)</f>
        <v>0</v>
      </c>
      <c r="BH245" s="160">
        <f>IF(N245="sníž. přenesená",J245,0)</f>
        <v>0</v>
      </c>
      <c r="BI245" s="160">
        <f>IF(N245="nulová",J245,0)</f>
        <v>0</v>
      </c>
      <c r="BJ245" s="12" t="s">
        <v>75</v>
      </c>
      <c r="BK245" s="160">
        <f>ROUND(I245*H245,2)</f>
        <v>0</v>
      </c>
      <c r="BL245" s="12" t="s">
        <v>174</v>
      </c>
      <c r="BM245" s="159" t="s">
        <v>974</v>
      </c>
    </row>
    <row r="246" spans="2:47" s="217" customFormat="1" ht="12">
      <c r="B246" s="24"/>
      <c r="D246" s="161" t="s">
        <v>176</v>
      </c>
      <c r="F246" s="162" t="s">
        <v>2476</v>
      </c>
      <c r="L246" s="24"/>
      <c r="M246" s="163"/>
      <c r="N246" s="50"/>
      <c r="O246" s="50"/>
      <c r="P246" s="50"/>
      <c r="Q246" s="50"/>
      <c r="R246" s="50"/>
      <c r="S246" s="50"/>
      <c r="T246" s="51"/>
      <c r="AT246" s="12" t="s">
        <v>176</v>
      </c>
      <c r="AU246" s="12" t="s">
        <v>75</v>
      </c>
    </row>
    <row r="247" spans="2:65" s="217" customFormat="1" ht="16.5" customHeight="1">
      <c r="B247" s="24"/>
      <c r="C247" s="149" t="s">
        <v>625</v>
      </c>
      <c r="D247" s="149" t="s">
        <v>169</v>
      </c>
      <c r="E247" s="150" t="s">
        <v>2477</v>
      </c>
      <c r="F247" s="151" t="s">
        <v>2478</v>
      </c>
      <c r="G247" s="152" t="s">
        <v>1</v>
      </c>
      <c r="H247" s="153">
        <v>3</v>
      </c>
      <c r="I247" s="3"/>
      <c r="J247" s="154">
        <f>ROUND(I247*H247,2)</f>
        <v>0</v>
      </c>
      <c r="K247" s="151" t="s">
        <v>1</v>
      </c>
      <c r="L247" s="24"/>
      <c r="M247" s="155" t="s">
        <v>1</v>
      </c>
      <c r="N247" s="156" t="s">
        <v>33</v>
      </c>
      <c r="O247" s="157">
        <v>0</v>
      </c>
      <c r="P247" s="157">
        <f>O247*H247</f>
        <v>0</v>
      </c>
      <c r="Q247" s="157">
        <v>0</v>
      </c>
      <c r="R247" s="157">
        <f>Q247*H247</f>
        <v>0</v>
      </c>
      <c r="S247" s="157">
        <v>0</v>
      </c>
      <c r="T247" s="158">
        <f>S247*H247</f>
        <v>0</v>
      </c>
      <c r="AR247" s="159" t="s">
        <v>174</v>
      </c>
      <c r="AT247" s="159" t="s">
        <v>169</v>
      </c>
      <c r="AU247" s="159" t="s">
        <v>75</v>
      </c>
      <c r="AY247" s="12" t="s">
        <v>167</v>
      </c>
      <c r="BE247" s="160">
        <f>IF(N247="základní",J247,0)</f>
        <v>0</v>
      </c>
      <c r="BF247" s="160">
        <f>IF(N247="snížená",J247,0)</f>
        <v>0</v>
      </c>
      <c r="BG247" s="160">
        <f>IF(N247="zákl. přenesená",J247,0)</f>
        <v>0</v>
      </c>
      <c r="BH247" s="160">
        <f>IF(N247="sníž. přenesená",J247,0)</f>
        <v>0</v>
      </c>
      <c r="BI247" s="160">
        <f>IF(N247="nulová",J247,0)</f>
        <v>0</v>
      </c>
      <c r="BJ247" s="12" t="s">
        <v>75</v>
      </c>
      <c r="BK247" s="160">
        <f>ROUND(I247*H247,2)</f>
        <v>0</v>
      </c>
      <c r="BL247" s="12" t="s">
        <v>174</v>
      </c>
      <c r="BM247" s="159" t="s">
        <v>983</v>
      </c>
    </row>
    <row r="248" spans="2:47" s="217" customFormat="1" ht="12">
      <c r="B248" s="24"/>
      <c r="D248" s="161" t="s">
        <v>176</v>
      </c>
      <c r="F248" s="162" t="s">
        <v>2478</v>
      </c>
      <c r="L248" s="24"/>
      <c r="M248" s="163"/>
      <c r="N248" s="50"/>
      <c r="O248" s="50"/>
      <c r="P248" s="50"/>
      <c r="Q248" s="50"/>
      <c r="R248" s="50"/>
      <c r="S248" s="50"/>
      <c r="T248" s="51"/>
      <c r="AT248" s="12" t="s">
        <v>176</v>
      </c>
      <c r="AU248" s="12" t="s">
        <v>75</v>
      </c>
    </row>
    <row r="249" spans="2:65" s="217" customFormat="1" ht="16.5" customHeight="1">
      <c r="B249" s="24"/>
      <c r="C249" s="149" t="s">
        <v>630</v>
      </c>
      <c r="D249" s="149" t="s">
        <v>169</v>
      </c>
      <c r="E249" s="150" t="s">
        <v>2479</v>
      </c>
      <c r="F249" s="151" t="s">
        <v>2480</v>
      </c>
      <c r="G249" s="152" t="s">
        <v>1</v>
      </c>
      <c r="H249" s="153">
        <v>25</v>
      </c>
      <c r="I249" s="3"/>
      <c r="J249" s="154">
        <f>ROUND(I249*H249,2)</f>
        <v>0</v>
      </c>
      <c r="K249" s="151" t="s">
        <v>1</v>
      </c>
      <c r="L249" s="24"/>
      <c r="M249" s="155" t="s">
        <v>1</v>
      </c>
      <c r="N249" s="156" t="s">
        <v>33</v>
      </c>
      <c r="O249" s="157">
        <v>0</v>
      </c>
      <c r="P249" s="157">
        <f>O249*H249</f>
        <v>0</v>
      </c>
      <c r="Q249" s="157">
        <v>0</v>
      </c>
      <c r="R249" s="157">
        <f>Q249*H249</f>
        <v>0</v>
      </c>
      <c r="S249" s="157">
        <v>0</v>
      </c>
      <c r="T249" s="158">
        <f>S249*H249</f>
        <v>0</v>
      </c>
      <c r="AR249" s="159" t="s">
        <v>174</v>
      </c>
      <c r="AT249" s="159" t="s">
        <v>169</v>
      </c>
      <c r="AU249" s="159" t="s">
        <v>75</v>
      </c>
      <c r="AY249" s="12" t="s">
        <v>167</v>
      </c>
      <c r="BE249" s="160">
        <f>IF(N249="základní",J249,0)</f>
        <v>0</v>
      </c>
      <c r="BF249" s="160">
        <f>IF(N249="snížená",J249,0)</f>
        <v>0</v>
      </c>
      <c r="BG249" s="160">
        <f>IF(N249="zákl. přenesená",J249,0)</f>
        <v>0</v>
      </c>
      <c r="BH249" s="160">
        <f>IF(N249="sníž. přenesená",J249,0)</f>
        <v>0</v>
      </c>
      <c r="BI249" s="160">
        <f>IF(N249="nulová",J249,0)</f>
        <v>0</v>
      </c>
      <c r="BJ249" s="12" t="s">
        <v>75</v>
      </c>
      <c r="BK249" s="160">
        <f>ROUND(I249*H249,2)</f>
        <v>0</v>
      </c>
      <c r="BL249" s="12" t="s">
        <v>174</v>
      </c>
      <c r="BM249" s="159" t="s">
        <v>993</v>
      </c>
    </row>
    <row r="250" spans="2:47" s="217" customFormat="1" ht="12">
      <c r="B250" s="24"/>
      <c r="D250" s="161" t="s">
        <v>176</v>
      </c>
      <c r="F250" s="162" t="s">
        <v>2480</v>
      </c>
      <c r="L250" s="24"/>
      <c r="M250" s="163"/>
      <c r="N250" s="50"/>
      <c r="O250" s="50"/>
      <c r="P250" s="50"/>
      <c r="Q250" s="50"/>
      <c r="R250" s="50"/>
      <c r="S250" s="50"/>
      <c r="T250" s="51"/>
      <c r="AT250" s="12" t="s">
        <v>176</v>
      </c>
      <c r="AU250" s="12" t="s">
        <v>75</v>
      </c>
    </row>
    <row r="251" spans="2:65" s="217" customFormat="1" ht="16.5" customHeight="1">
      <c r="B251" s="24"/>
      <c r="C251" s="149" t="s">
        <v>637</v>
      </c>
      <c r="D251" s="149" t="s">
        <v>169</v>
      </c>
      <c r="E251" s="150" t="s">
        <v>2481</v>
      </c>
      <c r="F251" s="151" t="s">
        <v>2482</v>
      </c>
      <c r="G251" s="152" t="s">
        <v>1</v>
      </c>
      <c r="H251" s="153">
        <v>1</v>
      </c>
      <c r="I251" s="3"/>
      <c r="J251" s="154">
        <f>ROUND(I251*H251,2)</f>
        <v>0</v>
      </c>
      <c r="K251" s="151" t="s">
        <v>1</v>
      </c>
      <c r="L251" s="24"/>
      <c r="M251" s="155" t="s">
        <v>1</v>
      </c>
      <c r="N251" s="156" t="s">
        <v>33</v>
      </c>
      <c r="O251" s="157">
        <v>0</v>
      </c>
      <c r="P251" s="157">
        <f>O251*H251</f>
        <v>0</v>
      </c>
      <c r="Q251" s="157">
        <v>0</v>
      </c>
      <c r="R251" s="157">
        <f>Q251*H251</f>
        <v>0</v>
      </c>
      <c r="S251" s="157">
        <v>0</v>
      </c>
      <c r="T251" s="158">
        <f>S251*H251</f>
        <v>0</v>
      </c>
      <c r="AR251" s="159" t="s">
        <v>174</v>
      </c>
      <c r="AT251" s="159" t="s">
        <v>169</v>
      </c>
      <c r="AU251" s="159" t="s">
        <v>75</v>
      </c>
      <c r="AY251" s="12" t="s">
        <v>167</v>
      </c>
      <c r="BE251" s="160">
        <f>IF(N251="základní",J251,0)</f>
        <v>0</v>
      </c>
      <c r="BF251" s="160">
        <f>IF(N251="snížená",J251,0)</f>
        <v>0</v>
      </c>
      <c r="BG251" s="160">
        <f>IF(N251="zákl. přenesená",J251,0)</f>
        <v>0</v>
      </c>
      <c r="BH251" s="160">
        <f>IF(N251="sníž. přenesená",J251,0)</f>
        <v>0</v>
      </c>
      <c r="BI251" s="160">
        <f>IF(N251="nulová",J251,0)</f>
        <v>0</v>
      </c>
      <c r="BJ251" s="12" t="s">
        <v>75</v>
      </c>
      <c r="BK251" s="160">
        <f>ROUND(I251*H251,2)</f>
        <v>0</v>
      </c>
      <c r="BL251" s="12" t="s">
        <v>174</v>
      </c>
      <c r="BM251" s="159" t="s">
        <v>1003</v>
      </c>
    </row>
    <row r="252" spans="2:47" s="217" customFormat="1" ht="12">
      <c r="B252" s="24"/>
      <c r="D252" s="161" t="s">
        <v>176</v>
      </c>
      <c r="F252" s="162" t="s">
        <v>2482</v>
      </c>
      <c r="L252" s="24"/>
      <c r="M252" s="163"/>
      <c r="N252" s="50"/>
      <c r="O252" s="50"/>
      <c r="P252" s="50"/>
      <c r="Q252" s="50"/>
      <c r="R252" s="50"/>
      <c r="S252" s="50"/>
      <c r="T252" s="51"/>
      <c r="AT252" s="12" t="s">
        <v>176</v>
      </c>
      <c r="AU252" s="12" t="s">
        <v>75</v>
      </c>
    </row>
    <row r="253" spans="2:65" s="217" customFormat="1" ht="16.5" customHeight="1">
      <c r="B253" s="24"/>
      <c r="C253" s="149" t="s">
        <v>642</v>
      </c>
      <c r="D253" s="149" t="s">
        <v>169</v>
      </c>
      <c r="E253" s="150" t="s">
        <v>2483</v>
      </c>
      <c r="F253" s="151" t="s">
        <v>2484</v>
      </c>
      <c r="G253" s="152" t="s">
        <v>508</v>
      </c>
      <c r="H253" s="153">
        <v>1</v>
      </c>
      <c r="I253" s="3"/>
      <c r="J253" s="154">
        <f>ROUND(I253*H253,2)</f>
        <v>0</v>
      </c>
      <c r="K253" s="151" t="s">
        <v>1</v>
      </c>
      <c r="L253" s="24"/>
      <c r="M253" s="155" t="s">
        <v>1</v>
      </c>
      <c r="N253" s="156" t="s">
        <v>33</v>
      </c>
      <c r="O253" s="157">
        <v>0</v>
      </c>
      <c r="P253" s="157">
        <f>O253*H253</f>
        <v>0</v>
      </c>
      <c r="Q253" s="157">
        <v>0</v>
      </c>
      <c r="R253" s="157">
        <f>Q253*H253</f>
        <v>0</v>
      </c>
      <c r="S253" s="157">
        <v>0</v>
      </c>
      <c r="T253" s="158">
        <f>S253*H253</f>
        <v>0</v>
      </c>
      <c r="AR253" s="159" t="s">
        <v>174</v>
      </c>
      <c r="AT253" s="159" t="s">
        <v>169</v>
      </c>
      <c r="AU253" s="159" t="s">
        <v>75</v>
      </c>
      <c r="AY253" s="12" t="s">
        <v>167</v>
      </c>
      <c r="BE253" s="160">
        <f>IF(N253="základní",J253,0)</f>
        <v>0</v>
      </c>
      <c r="BF253" s="160">
        <f>IF(N253="snížená",J253,0)</f>
        <v>0</v>
      </c>
      <c r="BG253" s="160">
        <f>IF(N253="zákl. přenesená",J253,0)</f>
        <v>0</v>
      </c>
      <c r="BH253" s="160">
        <f>IF(N253="sníž. přenesená",J253,0)</f>
        <v>0</v>
      </c>
      <c r="BI253" s="160">
        <f>IF(N253="nulová",J253,0)</f>
        <v>0</v>
      </c>
      <c r="BJ253" s="12" t="s">
        <v>75</v>
      </c>
      <c r="BK253" s="160">
        <f>ROUND(I253*H253,2)</f>
        <v>0</v>
      </c>
      <c r="BL253" s="12" t="s">
        <v>174</v>
      </c>
      <c r="BM253" s="159" t="s">
        <v>1014</v>
      </c>
    </row>
    <row r="254" spans="2:47" s="217" customFormat="1" ht="12">
      <c r="B254" s="24"/>
      <c r="D254" s="161" t="s">
        <v>176</v>
      </c>
      <c r="F254" s="162" t="s">
        <v>2484</v>
      </c>
      <c r="L254" s="24"/>
      <c r="M254" s="163"/>
      <c r="N254" s="50"/>
      <c r="O254" s="50"/>
      <c r="P254" s="50"/>
      <c r="Q254" s="50"/>
      <c r="R254" s="50"/>
      <c r="S254" s="50"/>
      <c r="T254" s="51"/>
      <c r="AT254" s="12" t="s">
        <v>176</v>
      </c>
      <c r="AU254" s="12" t="s">
        <v>75</v>
      </c>
    </row>
    <row r="255" spans="2:63" s="137" customFormat="1" ht="25.9" customHeight="1">
      <c r="B255" s="136"/>
      <c r="D255" s="138" t="s">
        <v>67</v>
      </c>
      <c r="E255" s="139" t="s">
        <v>2356</v>
      </c>
      <c r="F255" s="139" t="s">
        <v>2357</v>
      </c>
      <c r="J255" s="140">
        <f>BK255</f>
        <v>0</v>
      </c>
      <c r="L255" s="136"/>
      <c r="M255" s="141"/>
      <c r="N255" s="142"/>
      <c r="O255" s="142"/>
      <c r="P255" s="143">
        <f>SUM(P256:P257)</f>
        <v>0</v>
      </c>
      <c r="Q255" s="142"/>
      <c r="R255" s="143">
        <f>SUM(R256:R257)</f>
        <v>0</v>
      </c>
      <c r="S255" s="142"/>
      <c r="T255" s="144">
        <f>SUM(T256:T257)</f>
        <v>0</v>
      </c>
      <c r="AR255" s="138" t="s">
        <v>75</v>
      </c>
      <c r="AT255" s="145" t="s">
        <v>67</v>
      </c>
      <c r="AU255" s="145" t="s">
        <v>68</v>
      </c>
      <c r="AY255" s="138" t="s">
        <v>167</v>
      </c>
      <c r="BK255" s="146">
        <f>SUM(BK256:BK257)</f>
        <v>0</v>
      </c>
    </row>
    <row r="256" spans="2:65" s="217" customFormat="1" ht="16.5" customHeight="1">
      <c r="B256" s="24"/>
      <c r="C256" s="149" t="s">
        <v>647</v>
      </c>
      <c r="D256" s="149" t="s">
        <v>169</v>
      </c>
      <c r="E256" s="150" t="s">
        <v>2485</v>
      </c>
      <c r="F256" s="151" t="s">
        <v>2486</v>
      </c>
      <c r="G256" s="152" t="s">
        <v>508</v>
      </c>
      <c r="H256" s="153">
        <v>6</v>
      </c>
      <c r="I256" s="3"/>
      <c r="J256" s="154">
        <f>ROUND(I256*H256,2)</f>
        <v>0</v>
      </c>
      <c r="K256" s="151" t="s">
        <v>1</v>
      </c>
      <c r="L256" s="24"/>
      <c r="M256" s="155" t="s">
        <v>1</v>
      </c>
      <c r="N256" s="156" t="s">
        <v>33</v>
      </c>
      <c r="O256" s="157">
        <v>0</v>
      </c>
      <c r="P256" s="157">
        <f>O256*H256</f>
        <v>0</v>
      </c>
      <c r="Q256" s="157">
        <v>0</v>
      </c>
      <c r="R256" s="157">
        <f>Q256*H256</f>
        <v>0</v>
      </c>
      <c r="S256" s="157">
        <v>0</v>
      </c>
      <c r="T256" s="158">
        <f>S256*H256</f>
        <v>0</v>
      </c>
      <c r="AR256" s="159" t="s">
        <v>174</v>
      </c>
      <c r="AT256" s="159" t="s">
        <v>169</v>
      </c>
      <c r="AU256" s="159" t="s">
        <v>75</v>
      </c>
      <c r="AY256" s="12" t="s">
        <v>167</v>
      </c>
      <c r="BE256" s="160">
        <f>IF(N256="základní",J256,0)</f>
        <v>0</v>
      </c>
      <c r="BF256" s="160">
        <f>IF(N256="snížená",J256,0)</f>
        <v>0</v>
      </c>
      <c r="BG256" s="160">
        <f>IF(N256="zákl. přenesená",J256,0)</f>
        <v>0</v>
      </c>
      <c r="BH256" s="160">
        <f>IF(N256="sníž. přenesená",J256,0)</f>
        <v>0</v>
      </c>
      <c r="BI256" s="160">
        <f>IF(N256="nulová",J256,0)</f>
        <v>0</v>
      </c>
      <c r="BJ256" s="12" t="s">
        <v>75</v>
      </c>
      <c r="BK256" s="160">
        <f>ROUND(I256*H256,2)</f>
        <v>0</v>
      </c>
      <c r="BL256" s="12" t="s">
        <v>174</v>
      </c>
      <c r="BM256" s="159" t="s">
        <v>1023</v>
      </c>
    </row>
    <row r="257" spans="2:47" s="217" customFormat="1" ht="12">
      <c r="B257" s="24"/>
      <c r="D257" s="161" t="s">
        <v>176</v>
      </c>
      <c r="F257" s="162" t="s">
        <v>2486</v>
      </c>
      <c r="L257" s="24"/>
      <c r="M257" s="163"/>
      <c r="N257" s="50"/>
      <c r="O257" s="50"/>
      <c r="P257" s="50"/>
      <c r="Q257" s="50"/>
      <c r="R257" s="50"/>
      <c r="S257" s="50"/>
      <c r="T257" s="51"/>
      <c r="AT257" s="12" t="s">
        <v>176</v>
      </c>
      <c r="AU257" s="12" t="s">
        <v>75</v>
      </c>
    </row>
    <row r="258" spans="2:63" s="137" customFormat="1" ht="25.9" customHeight="1">
      <c r="B258" s="136"/>
      <c r="D258" s="138" t="s">
        <v>67</v>
      </c>
      <c r="E258" s="139" t="s">
        <v>2292</v>
      </c>
      <c r="F258" s="139" t="s">
        <v>2293</v>
      </c>
      <c r="J258" s="140">
        <f>BK258</f>
        <v>0</v>
      </c>
      <c r="L258" s="136"/>
      <c r="M258" s="141"/>
      <c r="N258" s="142"/>
      <c r="O258" s="142"/>
      <c r="P258" s="143">
        <f>SUM(P259:P266)</f>
        <v>0</v>
      </c>
      <c r="Q258" s="142"/>
      <c r="R258" s="143">
        <f>SUM(R259:R266)</f>
        <v>0</v>
      </c>
      <c r="S258" s="142"/>
      <c r="T258" s="144">
        <f>SUM(T259:T266)</f>
        <v>0</v>
      </c>
      <c r="AR258" s="138" t="s">
        <v>75</v>
      </c>
      <c r="AT258" s="145" t="s">
        <v>67</v>
      </c>
      <c r="AU258" s="145" t="s">
        <v>68</v>
      </c>
      <c r="AY258" s="138" t="s">
        <v>167</v>
      </c>
      <c r="BK258" s="146">
        <f>SUM(BK259:BK266)</f>
        <v>0</v>
      </c>
    </row>
    <row r="259" spans="2:65" s="217" customFormat="1" ht="16.5" customHeight="1">
      <c r="B259" s="24"/>
      <c r="C259" s="149" t="s">
        <v>652</v>
      </c>
      <c r="D259" s="149" t="s">
        <v>169</v>
      </c>
      <c r="E259" s="150" t="s">
        <v>2487</v>
      </c>
      <c r="F259" s="151" t="s">
        <v>2488</v>
      </c>
      <c r="G259" s="152" t="s">
        <v>508</v>
      </c>
      <c r="H259" s="153">
        <v>1</v>
      </c>
      <c r="I259" s="3"/>
      <c r="J259" s="154">
        <f>ROUND(I259*H259,2)</f>
        <v>0</v>
      </c>
      <c r="K259" s="151" t="s">
        <v>1</v>
      </c>
      <c r="L259" s="24"/>
      <c r="M259" s="155" t="s">
        <v>1</v>
      </c>
      <c r="N259" s="156" t="s">
        <v>33</v>
      </c>
      <c r="O259" s="157">
        <v>0</v>
      </c>
      <c r="P259" s="157">
        <f>O259*H259</f>
        <v>0</v>
      </c>
      <c r="Q259" s="157">
        <v>0</v>
      </c>
      <c r="R259" s="157">
        <f>Q259*H259</f>
        <v>0</v>
      </c>
      <c r="S259" s="157">
        <v>0</v>
      </c>
      <c r="T259" s="158">
        <f>S259*H259</f>
        <v>0</v>
      </c>
      <c r="AR259" s="159" t="s">
        <v>174</v>
      </c>
      <c r="AT259" s="159" t="s">
        <v>169</v>
      </c>
      <c r="AU259" s="159" t="s">
        <v>75</v>
      </c>
      <c r="AY259" s="12" t="s">
        <v>167</v>
      </c>
      <c r="BE259" s="160">
        <f>IF(N259="základní",J259,0)</f>
        <v>0</v>
      </c>
      <c r="BF259" s="160">
        <f>IF(N259="snížená",J259,0)</f>
        <v>0</v>
      </c>
      <c r="BG259" s="160">
        <f>IF(N259="zákl. přenesená",J259,0)</f>
        <v>0</v>
      </c>
      <c r="BH259" s="160">
        <f>IF(N259="sníž. přenesená",J259,0)</f>
        <v>0</v>
      </c>
      <c r="BI259" s="160">
        <f>IF(N259="nulová",J259,0)</f>
        <v>0</v>
      </c>
      <c r="BJ259" s="12" t="s">
        <v>75</v>
      </c>
      <c r="BK259" s="160">
        <f>ROUND(I259*H259,2)</f>
        <v>0</v>
      </c>
      <c r="BL259" s="12" t="s">
        <v>174</v>
      </c>
      <c r="BM259" s="159" t="s">
        <v>1036</v>
      </c>
    </row>
    <row r="260" spans="2:47" s="217" customFormat="1" ht="12">
      <c r="B260" s="24"/>
      <c r="D260" s="161" t="s">
        <v>176</v>
      </c>
      <c r="F260" s="162" t="s">
        <v>2488</v>
      </c>
      <c r="L260" s="24"/>
      <c r="M260" s="163"/>
      <c r="N260" s="50"/>
      <c r="O260" s="50"/>
      <c r="P260" s="50"/>
      <c r="Q260" s="50"/>
      <c r="R260" s="50"/>
      <c r="S260" s="50"/>
      <c r="T260" s="51"/>
      <c r="AT260" s="12" t="s">
        <v>176</v>
      </c>
      <c r="AU260" s="12" t="s">
        <v>75</v>
      </c>
    </row>
    <row r="261" spans="2:65" s="217" customFormat="1" ht="16.5" customHeight="1">
      <c r="B261" s="24"/>
      <c r="C261" s="149" t="s">
        <v>657</v>
      </c>
      <c r="D261" s="149" t="s">
        <v>169</v>
      </c>
      <c r="E261" s="150" t="s">
        <v>2489</v>
      </c>
      <c r="F261" s="151" t="s">
        <v>2490</v>
      </c>
      <c r="G261" s="152" t="s">
        <v>508</v>
      </c>
      <c r="H261" s="153">
        <v>4</v>
      </c>
      <c r="I261" s="3"/>
      <c r="J261" s="154">
        <f>ROUND(I261*H261,2)</f>
        <v>0</v>
      </c>
      <c r="K261" s="151" t="s">
        <v>1</v>
      </c>
      <c r="L261" s="24"/>
      <c r="M261" s="155" t="s">
        <v>1</v>
      </c>
      <c r="N261" s="156" t="s">
        <v>33</v>
      </c>
      <c r="O261" s="157">
        <v>0</v>
      </c>
      <c r="P261" s="157">
        <f>O261*H261</f>
        <v>0</v>
      </c>
      <c r="Q261" s="157">
        <v>0</v>
      </c>
      <c r="R261" s="157">
        <f>Q261*H261</f>
        <v>0</v>
      </c>
      <c r="S261" s="157">
        <v>0</v>
      </c>
      <c r="T261" s="158">
        <f>S261*H261</f>
        <v>0</v>
      </c>
      <c r="AR261" s="159" t="s">
        <v>174</v>
      </c>
      <c r="AT261" s="159" t="s">
        <v>169</v>
      </c>
      <c r="AU261" s="159" t="s">
        <v>75</v>
      </c>
      <c r="AY261" s="12" t="s">
        <v>167</v>
      </c>
      <c r="BE261" s="160">
        <f>IF(N261="základní",J261,0)</f>
        <v>0</v>
      </c>
      <c r="BF261" s="160">
        <f>IF(N261="snížená",J261,0)</f>
        <v>0</v>
      </c>
      <c r="BG261" s="160">
        <f>IF(N261="zákl. přenesená",J261,0)</f>
        <v>0</v>
      </c>
      <c r="BH261" s="160">
        <f>IF(N261="sníž. přenesená",J261,0)</f>
        <v>0</v>
      </c>
      <c r="BI261" s="160">
        <f>IF(N261="nulová",J261,0)</f>
        <v>0</v>
      </c>
      <c r="BJ261" s="12" t="s">
        <v>75</v>
      </c>
      <c r="BK261" s="160">
        <f>ROUND(I261*H261,2)</f>
        <v>0</v>
      </c>
      <c r="BL261" s="12" t="s">
        <v>174</v>
      </c>
      <c r="BM261" s="159" t="s">
        <v>1050</v>
      </c>
    </row>
    <row r="262" spans="2:47" s="217" customFormat="1" ht="12">
      <c r="B262" s="24"/>
      <c r="D262" s="161" t="s">
        <v>176</v>
      </c>
      <c r="F262" s="162" t="s">
        <v>2490</v>
      </c>
      <c r="L262" s="24"/>
      <c r="M262" s="163"/>
      <c r="N262" s="50"/>
      <c r="O262" s="50"/>
      <c r="P262" s="50"/>
      <c r="Q262" s="50"/>
      <c r="R262" s="50"/>
      <c r="S262" s="50"/>
      <c r="T262" s="51"/>
      <c r="AT262" s="12" t="s">
        <v>176</v>
      </c>
      <c r="AU262" s="12" t="s">
        <v>75</v>
      </c>
    </row>
    <row r="263" spans="2:65" s="217" customFormat="1" ht="16.5" customHeight="1">
      <c r="B263" s="24"/>
      <c r="C263" s="149" t="s">
        <v>662</v>
      </c>
      <c r="D263" s="149" t="s">
        <v>169</v>
      </c>
      <c r="E263" s="150" t="s">
        <v>2491</v>
      </c>
      <c r="F263" s="151" t="s">
        <v>2492</v>
      </c>
      <c r="G263" s="152" t="s">
        <v>508</v>
      </c>
      <c r="H263" s="153">
        <v>1</v>
      </c>
      <c r="I263" s="3"/>
      <c r="J263" s="154">
        <f>ROUND(I263*H263,2)</f>
        <v>0</v>
      </c>
      <c r="K263" s="151" t="s">
        <v>1</v>
      </c>
      <c r="L263" s="24"/>
      <c r="M263" s="155" t="s">
        <v>1</v>
      </c>
      <c r="N263" s="156" t="s">
        <v>33</v>
      </c>
      <c r="O263" s="157">
        <v>0</v>
      </c>
      <c r="P263" s="157">
        <f>O263*H263</f>
        <v>0</v>
      </c>
      <c r="Q263" s="157">
        <v>0</v>
      </c>
      <c r="R263" s="157">
        <f>Q263*H263</f>
        <v>0</v>
      </c>
      <c r="S263" s="157">
        <v>0</v>
      </c>
      <c r="T263" s="158">
        <f>S263*H263</f>
        <v>0</v>
      </c>
      <c r="AR263" s="159" t="s">
        <v>174</v>
      </c>
      <c r="AT263" s="159" t="s">
        <v>169</v>
      </c>
      <c r="AU263" s="159" t="s">
        <v>75</v>
      </c>
      <c r="AY263" s="12" t="s">
        <v>167</v>
      </c>
      <c r="BE263" s="160">
        <f>IF(N263="základní",J263,0)</f>
        <v>0</v>
      </c>
      <c r="BF263" s="160">
        <f>IF(N263="snížená",J263,0)</f>
        <v>0</v>
      </c>
      <c r="BG263" s="160">
        <f>IF(N263="zákl. přenesená",J263,0)</f>
        <v>0</v>
      </c>
      <c r="BH263" s="160">
        <f>IF(N263="sníž. přenesená",J263,0)</f>
        <v>0</v>
      </c>
      <c r="BI263" s="160">
        <f>IF(N263="nulová",J263,0)</f>
        <v>0</v>
      </c>
      <c r="BJ263" s="12" t="s">
        <v>75</v>
      </c>
      <c r="BK263" s="160">
        <f>ROUND(I263*H263,2)</f>
        <v>0</v>
      </c>
      <c r="BL263" s="12" t="s">
        <v>174</v>
      </c>
      <c r="BM263" s="159" t="s">
        <v>1061</v>
      </c>
    </row>
    <row r="264" spans="2:47" s="217" customFormat="1" ht="12">
      <c r="B264" s="24"/>
      <c r="D264" s="161" t="s">
        <v>176</v>
      </c>
      <c r="F264" s="162" t="s">
        <v>2492</v>
      </c>
      <c r="L264" s="24"/>
      <c r="M264" s="163"/>
      <c r="N264" s="50"/>
      <c r="O264" s="50"/>
      <c r="P264" s="50"/>
      <c r="Q264" s="50"/>
      <c r="R264" s="50"/>
      <c r="S264" s="50"/>
      <c r="T264" s="51"/>
      <c r="AT264" s="12" t="s">
        <v>176</v>
      </c>
      <c r="AU264" s="12" t="s">
        <v>75</v>
      </c>
    </row>
    <row r="265" spans="2:65" s="217" customFormat="1" ht="16.5" customHeight="1">
      <c r="B265" s="24"/>
      <c r="C265" s="149" t="s">
        <v>669</v>
      </c>
      <c r="D265" s="149" t="s">
        <v>169</v>
      </c>
      <c r="E265" s="150" t="s">
        <v>2493</v>
      </c>
      <c r="F265" s="151" t="s">
        <v>2494</v>
      </c>
      <c r="G265" s="152" t="s">
        <v>727</v>
      </c>
      <c r="H265" s="153">
        <v>154</v>
      </c>
      <c r="I265" s="3"/>
      <c r="J265" s="154">
        <f>ROUND(I265*H265,2)</f>
        <v>0</v>
      </c>
      <c r="K265" s="151" t="s">
        <v>1</v>
      </c>
      <c r="L265" s="24"/>
      <c r="M265" s="155" t="s">
        <v>1</v>
      </c>
      <c r="N265" s="156" t="s">
        <v>33</v>
      </c>
      <c r="O265" s="157">
        <v>0</v>
      </c>
      <c r="P265" s="157">
        <f>O265*H265</f>
        <v>0</v>
      </c>
      <c r="Q265" s="157">
        <v>0</v>
      </c>
      <c r="R265" s="157">
        <f>Q265*H265</f>
        <v>0</v>
      </c>
      <c r="S265" s="157">
        <v>0</v>
      </c>
      <c r="T265" s="158">
        <f>S265*H265</f>
        <v>0</v>
      </c>
      <c r="AR265" s="159" t="s">
        <v>174</v>
      </c>
      <c r="AT265" s="159" t="s">
        <v>169</v>
      </c>
      <c r="AU265" s="159" t="s">
        <v>75</v>
      </c>
      <c r="AY265" s="12" t="s">
        <v>167</v>
      </c>
      <c r="BE265" s="160">
        <f>IF(N265="základní",J265,0)</f>
        <v>0</v>
      </c>
      <c r="BF265" s="160">
        <f>IF(N265="snížená",J265,0)</f>
        <v>0</v>
      </c>
      <c r="BG265" s="160">
        <f>IF(N265="zákl. přenesená",J265,0)</f>
        <v>0</v>
      </c>
      <c r="BH265" s="160">
        <f>IF(N265="sníž. přenesená",J265,0)</f>
        <v>0</v>
      </c>
      <c r="BI265" s="160">
        <f>IF(N265="nulová",J265,0)</f>
        <v>0</v>
      </c>
      <c r="BJ265" s="12" t="s">
        <v>75</v>
      </c>
      <c r="BK265" s="160">
        <f>ROUND(I265*H265,2)</f>
        <v>0</v>
      </c>
      <c r="BL265" s="12" t="s">
        <v>174</v>
      </c>
      <c r="BM265" s="159" t="s">
        <v>1071</v>
      </c>
    </row>
    <row r="266" spans="2:47" s="217" customFormat="1" ht="12">
      <c r="B266" s="24"/>
      <c r="D266" s="161" t="s">
        <v>176</v>
      </c>
      <c r="F266" s="162" t="s">
        <v>2494</v>
      </c>
      <c r="L266" s="24"/>
      <c r="M266" s="163"/>
      <c r="N266" s="50"/>
      <c r="O266" s="50"/>
      <c r="P266" s="50"/>
      <c r="Q266" s="50"/>
      <c r="R266" s="50"/>
      <c r="S266" s="50"/>
      <c r="T266" s="51"/>
      <c r="AT266" s="12" t="s">
        <v>176</v>
      </c>
      <c r="AU266" s="12" t="s">
        <v>75</v>
      </c>
    </row>
    <row r="267" spans="2:63" s="137" customFormat="1" ht="25.9" customHeight="1">
      <c r="B267" s="136"/>
      <c r="D267" s="138" t="s">
        <v>67</v>
      </c>
      <c r="E267" s="139" t="s">
        <v>2356</v>
      </c>
      <c r="F267" s="139" t="s">
        <v>2357</v>
      </c>
      <c r="J267" s="140">
        <f>BK267</f>
        <v>0</v>
      </c>
      <c r="L267" s="136"/>
      <c r="M267" s="141"/>
      <c r="N267" s="142"/>
      <c r="O267" s="142"/>
      <c r="P267" s="143">
        <f>SUM(P268:P271)</f>
        <v>0</v>
      </c>
      <c r="Q267" s="142"/>
      <c r="R267" s="143">
        <f>SUM(R268:R271)</f>
        <v>0</v>
      </c>
      <c r="S267" s="142"/>
      <c r="T267" s="144">
        <f>SUM(T268:T271)</f>
        <v>0</v>
      </c>
      <c r="AR267" s="138" t="s">
        <v>75</v>
      </c>
      <c r="AT267" s="145" t="s">
        <v>67</v>
      </c>
      <c r="AU267" s="145" t="s">
        <v>68</v>
      </c>
      <c r="AY267" s="138" t="s">
        <v>167</v>
      </c>
      <c r="BK267" s="146">
        <f>SUM(BK268:BK271)</f>
        <v>0</v>
      </c>
    </row>
    <row r="268" spans="2:65" s="217" customFormat="1" ht="16.5" customHeight="1">
      <c r="B268" s="24"/>
      <c r="C268" s="149" t="s">
        <v>678</v>
      </c>
      <c r="D268" s="149" t="s">
        <v>169</v>
      </c>
      <c r="E268" s="150" t="s">
        <v>2495</v>
      </c>
      <c r="F268" s="151" t="s">
        <v>2496</v>
      </c>
      <c r="G268" s="152" t="s">
        <v>727</v>
      </c>
      <c r="H268" s="153">
        <v>154</v>
      </c>
      <c r="I268" s="3"/>
      <c r="J268" s="154">
        <f>ROUND(I268*H268,2)</f>
        <v>0</v>
      </c>
      <c r="K268" s="151" t="s">
        <v>1</v>
      </c>
      <c r="L268" s="24"/>
      <c r="M268" s="155" t="s">
        <v>1</v>
      </c>
      <c r="N268" s="156" t="s">
        <v>33</v>
      </c>
      <c r="O268" s="157">
        <v>0</v>
      </c>
      <c r="P268" s="157">
        <f>O268*H268</f>
        <v>0</v>
      </c>
      <c r="Q268" s="157">
        <v>0</v>
      </c>
      <c r="R268" s="157">
        <f>Q268*H268</f>
        <v>0</v>
      </c>
      <c r="S268" s="157">
        <v>0</v>
      </c>
      <c r="T268" s="158">
        <f>S268*H268</f>
        <v>0</v>
      </c>
      <c r="AR268" s="159" t="s">
        <v>174</v>
      </c>
      <c r="AT268" s="159" t="s">
        <v>169</v>
      </c>
      <c r="AU268" s="159" t="s">
        <v>75</v>
      </c>
      <c r="AY268" s="12" t="s">
        <v>167</v>
      </c>
      <c r="BE268" s="160">
        <f>IF(N268="základní",J268,0)</f>
        <v>0</v>
      </c>
      <c r="BF268" s="160">
        <f>IF(N268="snížená",J268,0)</f>
        <v>0</v>
      </c>
      <c r="BG268" s="160">
        <f>IF(N268="zákl. přenesená",J268,0)</f>
        <v>0</v>
      </c>
      <c r="BH268" s="160">
        <f>IF(N268="sníž. přenesená",J268,0)</f>
        <v>0</v>
      </c>
      <c r="BI268" s="160">
        <f>IF(N268="nulová",J268,0)</f>
        <v>0</v>
      </c>
      <c r="BJ268" s="12" t="s">
        <v>75</v>
      </c>
      <c r="BK268" s="160">
        <f>ROUND(I268*H268,2)</f>
        <v>0</v>
      </c>
      <c r="BL268" s="12" t="s">
        <v>174</v>
      </c>
      <c r="BM268" s="159" t="s">
        <v>1081</v>
      </c>
    </row>
    <row r="269" spans="2:47" s="217" customFormat="1" ht="12">
      <c r="B269" s="24"/>
      <c r="D269" s="161" t="s">
        <v>176</v>
      </c>
      <c r="F269" s="162" t="s">
        <v>2496</v>
      </c>
      <c r="L269" s="24"/>
      <c r="M269" s="163"/>
      <c r="N269" s="50"/>
      <c r="O269" s="50"/>
      <c r="P269" s="50"/>
      <c r="Q269" s="50"/>
      <c r="R269" s="50"/>
      <c r="S269" s="50"/>
      <c r="T269" s="51"/>
      <c r="AT269" s="12" t="s">
        <v>176</v>
      </c>
      <c r="AU269" s="12" t="s">
        <v>75</v>
      </c>
    </row>
    <row r="270" spans="2:65" s="217" customFormat="1" ht="16.5" customHeight="1">
      <c r="B270" s="24"/>
      <c r="C270" s="149" t="s">
        <v>686</v>
      </c>
      <c r="D270" s="149" t="s">
        <v>169</v>
      </c>
      <c r="E270" s="150" t="s">
        <v>2497</v>
      </c>
      <c r="F270" s="151" t="s">
        <v>2498</v>
      </c>
      <c r="G270" s="152" t="s">
        <v>727</v>
      </c>
      <c r="H270" s="153">
        <v>150</v>
      </c>
      <c r="I270" s="3"/>
      <c r="J270" s="154">
        <f>ROUND(I270*H270,2)</f>
        <v>0</v>
      </c>
      <c r="K270" s="151" t="s">
        <v>1</v>
      </c>
      <c r="L270" s="24"/>
      <c r="M270" s="155" t="s">
        <v>1</v>
      </c>
      <c r="N270" s="156" t="s">
        <v>33</v>
      </c>
      <c r="O270" s="157">
        <v>0</v>
      </c>
      <c r="P270" s="157">
        <f>O270*H270</f>
        <v>0</v>
      </c>
      <c r="Q270" s="157">
        <v>0</v>
      </c>
      <c r="R270" s="157">
        <f>Q270*H270</f>
        <v>0</v>
      </c>
      <c r="S270" s="157">
        <v>0</v>
      </c>
      <c r="T270" s="158">
        <f>S270*H270</f>
        <v>0</v>
      </c>
      <c r="AR270" s="159" t="s">
        <v>174</v>
      </c>
      <c r="AT270" s="159" t="s">
        <v>169</v>
      </c>
      <c r="AU270" s="159" t="s">
        <v>75</v>
      </c>
      <c r="AY270" s="12" t="s">
        <v>167</v>
      </c>
      <c r="BE270" s="160">
        <f>IF(N270="základní",J270,0)</f>
        <v>0</v>
      </c>
      <c r="BF270" s="160">
        <f>IF(N270="snížená",J270,0)</f>
        <v>0</v>
      </c>
      <c r="BG270" s="160">
        <f>IF(N270="zákl. přenesená",J270,0)</f>
        <v>0</v>
      </c>
      <c r="BH270" s="160">
        <f>IF(N270="sníž. přenesená",J270,0)</f>
        <v>0</v>
      </c>
      <c r="BI270" s="160">
        <f>IF(N270="nulová",J270,0)</f>
        <v>0</v>
      </c>
      <c r="BJ270" s="12" t="s">
        <v>75</v>
      </c>
      <c r="BK270" s="160">
        <f>ROUND(I270*H270,2)</f>
        <v>0</v>
      </c>
      <c r="BL270" s="12" t="s">
        <v>174</v>
      </c>
      <c r="BM270" s="159" t="s">
        <v>1093</v>
      </c>
    </row>
    <row r="271" spans="2:47" s="217" customFormat="1" ht="12">
      <c r="B271" s="24"/>
      <c r="D271" s="161" t="s">
        <v>176</v>
      </c>
      <c r="F271" s="162" t="s">
        <v>2498</v>
      </c>
      <c r="L271" s="24"/>
      <c r="M271" s="163"/>
      <c r="N271" s="50"/>
      <c r="O271" s="50"/>
      <c r="P271" s="50"/>
      <c r="Q271" s="50"/>
      <c r="R271" s="50"/>
      <c r="S271" s="50"/>
      <c r="T271" s="51"/>
      <c r="AT271" s="12" t="s">
        <v>176</v>
      </c>
      <c r="AU271" s="12" t="s">
        <v>75</v>
      </c>
    </row>
    <row r="272" spans="2:63" s="137" customFormat="1" ht="25.9" customHeight="1">
      <c r="B272" s="136"/>
      <c r="D272" s="138" t="s">
        <v>67</v>
      </c>
      <c r="E272" s="139" t="s">
        <v>2292</v>
      </c>
      <c r="F272" s="139" t="s">
        <v>2293</v>
      </c>
      <c r="J272" s="140">
        <f>BK272</f>
        <v>0</v>
      </c>
      <c r="L272" s="136"/>
      <c r="M272" s="141"/>
      <c r="N272" s="142"/>
      <c r="O272" s="142"/>
      <c r="P272" s="143">
        <f>SUM(P273:P280)</f>
        <v>0</v>
      </c>
      <c r="Q272" s="142"/>
      <c r="R272" s="143">
        <f>SUM(R273:R280)</f>
        <v>0</v>
      </c>
      <c r="S272" s="142"/>
      <c r="T272" s="144">
        <f>SUM(T273:T280)</f>
        <v>0</v>
      </c>
      <c r="AR272" s="138" t="s">
        <v>75</v>
      </c>
      <c r="AT272" s="145" t="s">
        <v>67</v>
      </c>
      <c r="AU272" s="145" t="s">
        <v>68</v>
      </c>
      <c r="AY272" s="138" t="s">
        <v>167</v>
      </c>
      <c r="BK272" s="146">
        <f>SUM(BK273:BK280)</f>
        <v>0</v>
      </c>
    </row>
    <row r="273" spans="2:65" s="217" customFormat="1" ht="24" customHeight="1">
      <c r="B273" s="24"/>
      <c r="C273" s="149" t="s">
        <v>694</v>
      </c>
      <c r="D273" s="149" t="s">
        <v>169</v>
      </c>
      <c r="E273" s="150" t="s">
        <v>2499</v>
      </c>
      <c r="F273" s="151" t="s">
        <v>2500</v>
      </c>
      <c r="G273" s="152" t="s">
        <v>727</v>
      </c>
      <c r="H273" s="153">
        <v>30</v>
      </c>
      <c r="I273" s="3"/>
      <c r="J273" s="154">
        <f>ROUND(I273*H273,2)</f>
        <v>0</v>
      </c>
      <c r="K273" s="151" t="s">
        <v>1</v>
      </c>
      <c r="L273" s="24"/>
      <c r="M273" s="155" t="s">
        <v>1</v>
      </c>
      <c r="N273" s="156" t="s">
        <v>33</v>
      </c>
      <c r="O273" s="157">
        <v>0</v>
      </c>
      <c r="P273" s="157">
        <f>O273*H273</f>
        <v>0</v>
      </c>
      <c r="Q273" s="157">
        <v>0</v>
      </c>
      <c r="R273" s="157">
        <f>Q273*H273</f>
        <v>0</v>
      </c>
      <c r="S273" s="157">
        <v>0</v>
      </c>
      <c r="T273" s="158">
        <f>S273*H273</f>
        <v>0</v>
      </c>
      <c r="AR273" s="159" t="s">
        <v>174</v>
      </c>
      <c r="AT273" s="159" t="s">
        <v>169</v>
      </c>
      <c r="AU273" s="159" t="s">
        <v>75</v>
      </c>
      <c r="AY273" s="12" t="s">
        <v>167</v>
      </c>
      <c r="BE273" s="160">
        <f>IF(N273="základní",J273,0)</f>
        <v>0</v>
      </c>
      <c r="BF273" s="160">
        <f>IF(N273="snížená",J273,0)</f>
        <v>0</v>
      </c>
      <c r="BG273" s="160">
        <f>IF(N273="zákl. přenesená",J273,0)</f>
        <v>0</v>
      </c>
      <c r="BH273" s="160">
        <f>IF(N273="sníž. přenesená",J273,0)</f>
        <v>0</v>
      </c>
      <c r="BI273" s="160">
        <f>IF(N273="nulová",J273,0)</f>
        <v>0</v>
      </c>
      <c r="BJ273" s="12" t="s">
        <v>75</v>
      </c>
      <c r="BK273" s="160">
        <f>ROUND(I273*H273,2)</f>
        <v>0</v>
      </c>
      <c r="BL273" s="12" t="s">
        <v>174</v>
      </c>
      <c r="BM273" s="159" t="s">
        <v>1103</v>
      </c>
    </row>
    <row r="274" spans="2:47" s="217" customFormat="1" ht="19.5">
      <c r="B274" s="24"/>
      <c r="D274" s="161" t="s">
        <v>176</v>
      </c>
      <c r="F274" s="162" t="s">
        <v>2500</v>
      </c>
      <c r="L274" s="24"/>
      <c r="M274" s="163"/>
      <c r="N274" s="50"/>
      <c r="O274" s="50"/>
      <c r="P274" s="50"/>
      <c r="Q274" s="50"/>
      <c r="R274" s="50"/>
      <c r="S274" s="50"/>
      <c r="T274" s="51"/>
      <c r="AT274" s="12" t="s">
        <v>176</v>
      </c>
      <c r="AU274" s="12" t="s">
        <v>75</v>
      </c>
    </row>
    <row r="275" spans="2:65" s="217" customFormat="1" ht="24" customHeight="1">
      <c r="B275" s="24"/>
      <c r="C275" s="149" t="s">
        <v>701</v>
      </c>
      <c r="D275" s="149" t="s">
        <v>169</v>
      </c>
      <c r="E275" s="150" t="s">
        <v>2501</v>
      </c>
      <c r="F275" s="151" t="s">
        <v>2502</v>
      </c>
      <c r="G275" s="152" t="s">
        <v>727</v>
      </c>
      <c r="H275" s="153">
        <v>12</v>
      </c>
      <c r="I275" s="3"/>
      <c r="J275" s="154">
        <f>ROUND(I275*H275,2)</f>
        <v>0</v>
      </c>
      <c r="K275" s="151" t="s">
        <v>1</v>
      </c>
      <c r="L275" s="24"/>
      <c r="M275" s="155" t="s">
        <v>1</v>
      </c>
      <c r="N275" s="156" t="s">
        <v>33</v>
      </c>
      <c r="O275" s="157">
        <v>0</v>
      </c>
      <c r="P275" s="157">
        <f>O275*H275</f>
        <v>0</v>
      </c>
      <c r="Q275" s="157">
        <v>0</v>
      </c>
      <c r="R275" s="157">
        <f>Q275*H275</f>
        <v>0</v>
      </c>
      <c r="S275" s="157">
        <v>0</v>
      </c>
      <c r="T275" s="158">
        <f>S275*H275</f>
        <v>0</v>
      </c>
      <c r="AR275" s="159" t="s">
        <v>174</v>
      </c>
      <c r="AT275" s="159" t="s">
        <v>169</v>
      </c>
      <c r="AU275" s="159" t="s">
        <v>75</v>
      </c>
      <c r="AY275" s="12" t="s">
        <v>167</v>
      </c>
      <c r="BE275" s="160">
        <f>IF(N275="základní",J275,0)</f>
        <v>0</v>
      </c>
      <c r="BF275" s="160">
        <f>IF(N275="snížená",J275,0)</f>
        <v>0</v>
      </c>
      <c r="BG275" s="160">
        <f>IF(N275="zákl. přenesená",J275,0)</f>
        <v>0</v>
      </c>
      <c r="BH275" s="160">
        <f>IF(N275="sníž. přenesená",J275,0)</f>
        <v>0</v>
      </c>
      <c r="BI275" s="160">
        <f>IF(N275="nulová",J275,0)</f>
        <v>0</v>
      </c>
      <c r="BJ275" s="12" t="s">
        <v>75</v>
      </c>
      <c r="BK275" s="160">
        <f>ROUND(I275*H275,2)</f>
        <v>0</v>
      </c>
      <c r="BL275" s="12" t="s">
        <v>174</v>
      </c>
      <c r="BM275" s="159" t="s">
        <v>1113</v>
      </c>
    </row>
    <row r="276" spans="2:47" s="217" customFormat="1" ht="19.5">
      <c r="B276" s="24"/>
      <c r="D276" s="161" t="s">
        <v>176</v>
      </c>
      <c r="F276" s="162" t="s">
        <v>2502</v>
      </c>
      <c r="L276" s="24"/>
      <c r="M276" s="163"/>
      <c r="N276" s="50"/>
      <c r="O276" s="50"/>
      <c r="P276" s="50"/>
      <c r="Q276" s="50"/>
      <c r="R276" s="50"/>
      <c r="S276" s="50"/>
      <c r="T276" s="51"/>
      <c r="AT276" s="12" t="s">
        <v>176</v>
      </c>
      <c r="AU276" s="12" t="s">
        <v>75</v>
      </c>
    </row>
    <row r="277" spans="2:65" s="217" customFormat="1" ht="24" customHeight="1">
      <c r="B277" s="24"/>
      <c r="C277" s="149" t="s">
        <v>709</v>
      </c>
      <c r="D277" s="149" t="s">
        <v>169</v>
      </c>
      <c r="E277" s="150" t="s">
        <v>2503</v>
      </c>
      <c r="F277" s="151" t="s">
        <v>2504</v>
      </c>
      <c r="G277" s="152" t="s">
        <v>727</v>
      </c>
      <c r="H277" s="153">
        <v>10</v>
      </c>
      <c r="I277" s="3"/>
      <c r="J277" s="154">
        <f>ROUND(I277*H277,2)</f>
        <v>0</v>
      </c>
      <c r="K277" s="151" t="s">
        <v>1</v>
      </c>
      <c r="L277" s="24"/>
      <c r="M277" s="155" t="s">
        <v>1</v>
      </c>
      <c r="N277" s="156" t="s">
        <v>33</v>
      </c>
      <c r="O277" s="157">
        <v>0</v>
      </c>
      <c r="P277" s="157">
        <f>O277*H277</f>
        <v>0</v>
      </c>
      <c r="Q277" s="157">
        <v>0</v>
      </c>
      <c r="R277" s="157">
        <f>Q277*H277</f>
        <v>0</v>
      </c>
      <c r="S277" s="157">
        <v>0</v>
      </c>
      <c r="T277" s="158">
        <f>S277*H277</f>
        <v>0</v>
      </c>
      <c r="AR277" s="159" t="s">
        <v>174</v>
      </c>
      <c r="AT277" s="159" t="s">
        <v>169</v>
      </c>
      <c r="AU277" s="159" t="s">
        <v>75</v>
      </c>
      <c r="AY277" s="12" t="s">
        <v>167</v>
      </c>
      <c r="BE277" s="160">
        <f>IF(N277="základní",J277,0)</f>
        <v>0</v>
      </c>
      <c r="BF277" s="160">
        <f>IF(N277="snížená",J277,0)</f>
        <v>0</v>
      </c>
      <c r="BG277" s="160">
        <f>IF(N277="zákl. přenesená",J277,0)</f>
        <v>0</v>
      </c>
      <c r="BH277" s="160">
        <f>IF(N277="sníž. přenesená",J277,0)</f>
        <v>0</v>
      </c>
      <c r="BI277" s="160">
        <f>IF(N277="nulová",J277,0)</f>
        <v>0</v>
      </c>
      <c r="BJ277" s="12" t="s">
        <v>75</v>
      </c>
      <c r="BK277" s="160">
        <f>ROUND(I277*H277,2)</f>
        <v>0</v>
      </c>
      <c r="BL277" s="12" t="s">
        <v>174</v>
      </c>
      <c r="BM277" s="159" t="s">
        <v>1125</v>
      </c>
    </row>
    <row r="278" spans="2:47" s="217" customFormat="1" ht="19.5">
      <c r="B278" s="24"/>
      <c r="D278" s="161" t="s">
        <v>176</v>
      </c>
      <c r="F278" s="162" t="s">
        <v>2504</v>
      </c>
      <c r="L278" s="24"/>
      <c r="M278" s="163"/>
      <c r="N278" s="50"/>
      <c r="O278" s="50"/>
      <c r="P278" s="50"/>
      <c r="Q278" s="50"/>
      <c r="R278" s="50"/>
      <c r="S278" s="50"/>
      <c r="T278" s="51"/>
      <c r="AT278" s="12" t="s">
        <v>176</v>
      </c>
      <c r="AU278" s="12" t="s">
        <v>75</v>
      </c>
    </row>
    <row r="279" spans="2:65" s="217" customFormat="1" ht="24" customHeight="1">
      <c r="B279" s="24"/>
      <c r="C279" s="149" t="s">
        <v>716</v>
      </c>
      <c r="D279" s="149" t="s">
        <v>169</v>
      </c>
      <c r="E279" s="150" t="s">
        <v>2505</v>
      </c>
      <c r="F279" s="151" t="s">
        <v>2506</v>
      </c>
      <c r="G279" s="152" t="s">
        <v>727</v>
      </c>
      <c r="H279" s="153">
        <v>3</v>
      </c>
      <c r="I279" s="3"/>
      <c r="J279" s="154">
        <f>ROUND(I279*H279,2)</f>
        <v>0</v>
      </c>
      <c r="K279" s="151" t="s">
        <v>1</v>
      </c>
      <c r="L279" s="24"/>
      <c r="M279" s="155" t="s">
        <v>1</v>
      </c>
      <c r="N279" s="156" t="s">
        <v>33</v>
      </c>
      <c r="O279" s="157">
        <v>0</v>
      </c>
      <c r="P279" s="157">
        <f>O279*H279</f>
        <v>0</v>
      </c>
      <c r="Q279" s="157">
        <v>0</v>
      </c>
      <c r="R279" s="157">
        <f>Q279*H279</f>
        <v>0</v>
      </c>
      <c r="S279" s="157">
        <v>0</v>
      </c>
      <c r="T279" s="158">
        <f>S279*H279</f>
        <v>0</v>
      </c>
      <c r="AR279" s="159" t="s">
        <v>174</v>
      </c>
      <c r="AT279" s="159" t="s">
        <v>169</v>
      </c>
      <c r="AU279" s="159" t="s">
        <v>75</v>
      </c>
      <c r="AY279" s="12" t="s">
        <v>167</v>
      </c>
      <c r="BE279" s="160">
        <f>IF(N279="základní",J279,0)</f>
        <v>0</v>
      </c>
      <c r="BF279" s="160">
        <f>IF(N279="snížená",J279,0)</f>
        <v>0</v>
      </c>
      <c r="BG279" s="160">
        <f>IF(N279="zákl. přenesená",J279,0)</f>
        <v>0</v>
      </c>
      <c r="BH279" s="160">
        <f>IF(N279="sníž. přenesená",J279,0)</f>
        <v>0</v>
      </c>
      <c r="BI279" s="160">
        <f>IF(N279="nulová",J279,0)</f>
        <v>0</v>
      </c>
      <c r="BJ279" s="12" t="s">
        <v>75</v>
      </c>
      <c r="BK279" s="160">
        <f>ROUND(I279*H279,2)</f>
        <v>0</v>
      </c>
      <c r="BL279" s="12" t="s">
        <v>174</v>
      </c>
      <c r="BM279" s="159" t="s">
        <v>1139</v>
      </c>
    </row>
    <row r="280" spans="2:47" s="217" customFormat="1" ht="19.5">
      <c r="B280" s="24"/>
      <c r="D280" s="161" t="s">
        <v>176</v>
      </c>
      <c r="F280" s="162" t="s">
        <v>2506</v>
      </c>
      <c r="L280" s="24"/>
      <c r="M280" s="163"/>
      <c r="N280" s="50"/>
      <c r="O280" s="50"/>
      <c r="P280" s="50"/>
      <c r="Q280" s="50"/>
      <c r="R280" s="50"/>
      <c r="S280" s="50"/>
      <c r="T280" s="51"/>
      <c r="AT280" s="12" t="s">
        <v>176</v>
      </c>
      <c r="AU280" s="12" t="s">
        <v>75</v>
      </c>
    </row>
    <row r="281" spans="2:63" s="137" customFormat="1" ht="25.9" customHeight="1">
      <c r="B281" s="136"/>
      <c r="D281" s="138" t="s">
        <v>67</v>
      </c>
      <c r="E281" s="139" t="s">
        <v>2356</v>
      </c>
      <c r="F281" s="139" t="s">
        <v>2357</v>
      </c>
      <c r="J281" s="140">
        <f>BK281</f>
        <v>0</v>
      </c>
      <c r="L281" s="136"/>
      <c r="M281" s="141"/>
      <c r="N281" s="142"/>
      <c r="O281" s="142"/>
      <c r="P281" s="143">
        <f>SUM(P282:P285)</f>
        <v>0</v>
      </c>
      <c r="Q281" s="142"/>
      <c r="R281" s="143">
        <f>SUM(R282:R285)</f>
        <v>0</v>
      </c>
      <c r="S281" s="142"/>
      <c r="T281" s="144">
        <f>SUM(T282:T285)</f>
        <v>0</v>
      </c>
      <c r="AR281" s="138" t="s">
        <v>75</v>
      </c>
      <c r="AT281" s="145" t="s">
        <v>67</v>
      </c>
      <c r="AU281" s="145" t="s">
        <v>68</v>
      </c>
      <c r="AY281" s="138" t="s">
        <v>167</v>
      </c>
      <c r="BK281" s="146">
        <f>SUM(BK282:BK285)</f>
        <v>0</v>
      </c>
    </row>
    <row r="282" spans="2:65" s="217" customFormat="1" ht="16.5" customHeight="1">
      <c r="B282" s="24"/>
      <c r="C282" s="149" t="s">
        <v>724</v>
      </c>
      <c r="D282" s="149" t="s">
        <v>169</v>
      </c>
      <c r="E282" s="150" t="s">
        <v>2507</v>
      </c>
      <c r="F282" s="151" t="s">
        <v>2508</v>
      </c>
      <c r="G282" s="152" t="s">
        <v>727</v>
      </c>
      <c r="H282" s="153">
        <v>10</v>
      </c>
      <c r="I282" s="3"/>
      <c r="J282" s="154">
        <f>ROUND(I282*H282,2)</f>
        <v>0</v>
      </c>
      <c r="K282" s="151" t="s">
        <v>1</v>
      </c>
      <c r="L282" s="24"/>
      <c r="M282" s="155" t="s">
        <v>1</v>
      </c>
      <c r="N282" s="156" t="s">
        <v>33</v>
      </c>
      <c r="O282" s="157">
        <v>0</v>
      </c>
      <c r="P282" s="157">
        <f>O282*H282</f>
        <v>0</v>
      </c>
      <c r="Q282" s="157">
        <v>0</v>
      </c>
      <c r="R282" s="157">
        <f>Q282*H282</f>
        <v>0</v>
      </c>
      <c r="S282" s="157">
        <v>0</v>
      </c>
      <c r="T282" s="158">
        <f>S282*H282</f>
        <v>0</v>
      </c>
      <c r="AR282" s="159" t="s">
        <v>174</v>
      </c>
      <c r="AT282" s="159" t="s">
        <v>169</v>
      </c>
      <c r="AU282" s="159" t="s">
        <v>75</v>
      </c>
      <c r="AY282" s="12" t="s">
        <v>167</v>
      </c>
      <c r="BE282" s="160">
        <f>IF(N282="základní",J282,0)</f>
        <v>0</v>
      </c>
      <c r="BF282" s="160">
        <f>IF(N282="snížená",J282,0)</f>
        <v>0</v>
      </c>
      <c r="BG282" s="160">
        <f>IF(N282="zákl. přenesená",J282,0)</f>
        <v>0</v>
      </c>
      <c r="BH282" s="160">
        <f>IF(N282="sníž. přenesená",J282,0)</f>
        <v>0</v>
      </c>
      <c r="BI282" s="160">
        <f>IF(N282="nulová",J282,0)</f>
        <v>0</v>
      </c>
      <c r="BJ282" s="12" t="s">
        <v>75</v>
      </c>
      <c r="BK282" s="160">
        <f>ROUND(I282*H282,2)</f>
        <v>0</v>
      </c>
      <c r="BL282" s="12" t="s">
        <v>174</v>
      </c>
      <c r="BM282" s="159" t="s">
        <v>1151</v>
      </c>
    </row>
    <row r="283" spans="2:47" s="217" customFormat="1" ht="12">
      <c r="B283" s="24"/>
      <c r="D283" s="161" t="s">
        <v>176</v>
      </c>
      <c r="F283" s="162" t="s">
        <v>2508</v>
      </c>
      <c r="L283" s="24"/>
      <c r="M283" s="163"/>
      <c r="N283" s="50"/>
      <c r="O283" s="50"/>
      <c r="P283" s="50"/>
      <c r="Q283" s="50"/>
      <c r="R283" s="50"/>
      <c r="S283" s="50"/>
      <c r="T283" s="51"/>
      <c r="AT283" s="12" t="s">
        <v>176</v>
      </c>
      <c r="AU283" s="12" t="s">
        <v>75</v>
      </c>
    </row>
    <row r="284" spans="2:65" s="217" customFormat="1" ht="16.5" customHeight="1">
      <c r="B284" s="24"/>
      <c r="C284" s="149" t="s">
        <v>737</v>
      </c>
      <c r="D284" s="149" t="s">
        <v>169</v>
      </c>
      <c r="E284" s="150" t="s">
        <v>2384</v>
      </c>
      <c r="F284" s="151" t="s">
        <v>2385</v>
      </c>
      <c r="G284" s="152" t="s">
        <v>508</v>
      </c>
      <c r="H284" s="153">
        <v>1</v>
      </c>
      <c r="I284" s="3"/>
      <c r="J284" s="154">
        <f>ROUND(I284*H284,2)</f>
        <v>0</v>
      </c>
      <c r="K284" s="151" t="s">
        <v>1</v>
      </c>
      <c r="L284" s="24"/>
      <c r="M284" s="155" t="s">
        <v>1</v>
      </c>
      <c r="N284" s="156" t="s">
        <v>33</v>
      </c>
      <c r="O284" s="157">
        <v>0</v>
      </c>
      <c r="P284" s="157">
        <f>O284*H284</f>
        <v>0</v>
      </c>
      <c r="Q284" s="157">
        <v>0</v>
      </c>
      <c r="R284" s="157">
        <f>Q284*H284</f>
        <v>0</v>
      </c>
      <c r="S284" s="157">
        <v>0</v>
      </c>
      <c r="T284" s="158">
        <f>S284*H284</f>
        <v>0</v>
      </c>
      <c r="AR284" s="159" t="s">
        <v>174</v>
      </c>
      <c r="AT284" s="159" t="s">
        <v>169</v>
      </c>
      <c r="AU284" s="159" t="s">
        <v>75</v>
      </c>
      <c r="AY284" s="12" t="s">
        <v>167</v>
      </c>
      <c r="BE284" s="160">
        <f>IF(N284="základní",J284,0)</f>
        <v>0</v>
      </c>
      <c r="BF284" s="160">
        <f>IF(N284="snížená",J284,0)</f>
        <v>0</v>
      </c>
      <c r="BG284" s="160">
        <f>IF(N284="zákl. přenesená",J284,0)</f>
        <v>0</v>
      </c>
      <c r="BH284" s="160">
        <f>IF(N284="sníž. přenesená",J284,0)</f>
        <v>0</v>
      </c>
      <c r="BI284" s="160">
        <f>IF(N284="nulová",J284,0)</f>
        <v>0</v>
      </c>
      <c r="BJ284" s="12" t="s">
        <v>75</v>
      </c>
      <c r="BK284" s="160">
        <f>ROUND(I284*H284,2)</f>
        <v>0</v>
      </c>
      <c r="BL284" s="12" t="s">
        <v>174</v>
      </c>
      <c r="BM284" s="159" t="s">
        <v>1182</v>
      </c>
    </row>
    <row r="285" spans="2:47" s="217" customFormat="1" ht="12">
      <c r="B285" s="24"/>
      <c r="D285" s="161" t="s">
        <v>176</v>
      </c>
      <c r="F285" s="162" t="s">
        <v>2385</v>
      </c>
      <c r="L285" s="24"/>
      <c r="M285" s="163"/>
      <c r="N285" s="50"/>
      <c r="O285" s="50"/>
      <c r="P285" s="50"/>
      <c r="Q285" s="50"/>
      <c r="R285" s="50"/>
      <c r="S285" s="50"/>
      <c r="T285" s="51"/>
      <c r="AT285" s="12" t="s">
        <v>176</v>
      </c>
      <c r="AU285" s="12" t="s">
        <v>75</v>
      </c>
    </row>
    <row r="286" spans="2:63" s="137" customFormat="1" ht="25.9" customHeight="1">
      <c r="B286" s="136"/>
      <c r="D286" s="138" t="s">
        <v>67</v>
      </c>
      <c r="E286" s="139" t="s">
        <v>2292</v>
      </c>
      <c r="F286" s="139" t="s">
        <v>2293</v>
      </c>
      <c r="J286" s="140">
        <f>BK286</f>
        <v>0</v>
      </c>
      <c r="L286" s="136"/>
      <c r="M286" s="141"/>
      <c r="N286" s="142"/>
      <c r="O286" s="142"/>
      <c r="P286" s="143">
        <f>SUM(P287:P288)</f>
        <v>0</v>
      </c>
      <c r="Q286" s="142"/>
      <c r="R286" s="143">
        <f>SUM(R287:R288)</f>
        <v>0</v>
      </c>
      <c r="S286" s="142"/>
      <c r="T286" s="144">
        <f>SUM(T287:T288)</f>
        <v>0</v>
      </c>
      <c r="AR286" s="138" t="s">
        <v>75</v>
      </c>
      <c r="AT286" s="145" t="s">
        <v>67</v>
      </c>
      <c r="AU286" s="145" t="s">
        <v>68</v>
      </c>
      <c r="AY286" s="138" t="s">
        <v>167</v>
      </c>
      <c r="BK286" s="146">
        <f>SUM(BK287:BK288)</f>
        <v>0</v>
      </c>
    </row>
    <row r="287" spans="2:65" s="217" customFormat="1" ht="16.5" customHeight="1">
      <c r="B287" s="24"/>
      <c r="C287" s="149" t="s">
        <v>741</v>
      </c>
      <c r="D287" s="149" t="s">
        <v>169</v>
      </c>
      <c r="E287" s="150" t="s">
        <v>2386</v>
      </c>
      <c r="F287" s="151" t="s">
        <v>2387</v>
      </c>
      <c r="G287" s="152" t="s">
        <v>508</v>
      </c>
      <c r="H287" s="153">
        <v>1</v>
      </c>
      <c r="I287" s="3"/>
      <c r="J287" s="154">
        <f>ROUND(I287*H287,2)</f>
        <v>0</v>
      </c>
      <c r="K287" s="151" t="s">
        <v>1</v>
      </c>
      <c r="L287" s="24"/>
      <c r="M287" s="155" t="s">
        <v>1</v>
      </c>
      <c r="N287" s="156" t="s">
        <v>33</v>
      </c>
      <c r="O287" s="157">
        <v>0</v>
      </c>
      <c r="P287" s="157">
        <f>O287*H287</f>
        <v>0</v>
      </c>
      <c r="Q287" s="157">
        <v>0</v>
      </c>
      <c r="R287" s="157">
        <f>Q287*H287</f>
        <v>0</v>
      </c>
      <c r="S287" s="157">
        <v>0</v>
      </c>
      <c r="T287" s="158">
        <f>S287*H287</f>
        <v>0</v>
      </c>
      <c r="AR287" s="159" t="s">
        <v>174</v>
      </c>
      <c r="AT287" s="159" t="s">
        <v>169</v>
      </c>
      <c r="AU287" s="159" t="s">
        <v>75</v>
      </c>
      <c r="AY287" s="12" t="s">
        <v>167</v>
      </c>
      <c r="BE287" s="160">
        <f>IF(N287="základní",J287,0)</f>
        <v>0</v>
      </c>
      <c r="BF287" s="160">
        <f>IF(N287="snížená",J287,0)</f>
        <v>0</v>
      </c>
      <c r="BG287" s="160">
        <f>IF(N287="zákl. přenesená",J287,0)</f>
        <v>0</v>
      </c>
      <c r="BH287" s="160">
        <f>IF(N287="sníž. přenesená",J287,0)</f>
        <v>0</v>
      </c>
      <c r="BI287" s="160">
        <f>IF(N287="nulová",J287,0)</f>
        <v>0</v>
      </c>
      <c r="BJ287" s="12" t="s">
        <v>75</v>
      </c>
      <c r="BK287" s="160">
        <f>ROUND(I287*H287,2)</f>
        <v>0</v>
      </c>
      <c r="BL287" s="12" t="s">
        <v>174</v>
      </c>
      <c r="BM287" s="159" t="s">
        <v>1194</v>
      </c>
    </row>
    <row r="288" spans="2:47" s="217" customFormat="1" ht="12">
      <c r="B288" s="24"/>
      <c r="D288" s="161" t="s">
        <v>176</v>
      </c>
      <c r="F288" s="162" t="s">
        <v>2387</v>
      </c>
      <c r="L288" s="24"/>
      <c r="M288" s="163"/>
      <c r="N288" s="50"/>
      <c r="O288" s="50"/>
      <c r="P288" s="50"/>
      <c r="Q288" s="50"/>
      <c r="R288" s="50"/>
      <c r="S288" s="50"/>
      <c r="T288" s="51"/>
      <c r="AT288" s="12" t="s">
        <v>176</v>
      </c>
      <c r="AU288" s="12" t="s">
        <v>75</v>
      </c>
    </row>
    <row r="289" spans="2:63" s="137" customFormat="1" ht="25.9" customHeight="1">
      <c r="B289" s="136"/>
      <c r="D289" s="138" t="s">
        <v>67</v>
      </c>
      <c r="E289" s="139" t="s">
        <v>2356</v>
      </c>
      <c r="F289" s="139" t="s">
        <v>2357</v>
      </c>
      <c r="J289" s="140">
        <f>BK289</f>
        <v>0</v>
      </c>
      <c r="L289" s="136"/>
      <c r="M289" s="141"/>
      <c r="N289" s="142"/>
      <c r="O289" s="142"/>
      <c r="P289" s="143">
        <f>SUM(P290:P295)</f>
        <v>0</v>
      </c>
      <c r="Q289" s="142"/>
      <c r="R289" s="143">
        <f>SUM(R290:R295)</f>
        <v>0</v>
      </c>
      <c r="S289" s="142"/>
      <c r="T289" s="144">
        <f>SUM(T290:T295)</f>
        <v>0</v>
      </c>
      <c r="AR289" s="138" t="s">
        <v>75</v>
      </c>
      <c r="AT289" s="145" t="s">
        <v>67</v>
      </c>
      <c r="AU289" s="145" t="s">
        <v>68</v>
      </c>
      <c r="AY289" s="138" t="s">
        <v>167</v>
      </c>
      <c r="BK289" s="146">
        <f>SUM(BK290:BK295)</f>
        <v>0</v>
      </c>
    </row>
    <row r="290" spans="2:65" s="217" customFormat="1" ht="16.5" customHeight="1">
      <c r="B290" s="24"/>
      <c r="C290" s="149" t="s">
        <v>747</v>
      </c>
      <c r="D290" s="149" t="s">
        <v>169</v>
      </c>
      <c r="E290" s="150" t="s">
        <v>2509</v>
      </c>
      <c r="F290" s="151" t="s">
        <v>2510</v>
      </c>
      <c r="G290" s="152" t="s">
        <v>508</v>
      </c>
      <c r="H290" s="153">
        <v>10</v>
      </c>
      <c r="I290" s="3"/>
      <c r="J290" s="154">
        <f>ROUND(I290*H290,2)</f>
        <v>0</v>
      </c>
      <c r="K290" s="151" t="s">
        <v>1</v>
      </c>
      <c r="L290" s="24"/>
      <c r="M290" s="155" t="s">
        <v>1</v>
      </c>
      <c r="N290" s="156" t="s">
        <v>33</v>
      </c>
      <c r="O290" s="157">
        <v>0</v>
      </c>
      <c r="P290" s="157">
        <f>O290*H290</f>
        <v>0</v>
      </c>
      <c r="Q290" s="157">
        <v>0</v>
      </c>
      <c r="R290" s="157">
        <f>Q290*H290</f>
        <v>0</v>
      </c>
      <c r="S290" s="157">
        <v>0</v>
      </c>
      <c r="T290" s="158">
        <f>S290*H290</f>
        <v>0</v>
      </c>
      <c r="AR290" s="159" t="s">
        <v>174</v>
      </c>
      <c r="AT290" s="159" t="s">
        <v>169</v>
      </c>
      <c r="AU290" s="159" t="s">
        <v>75</v>
      </c>
      <c r="AY290" s="12" t="s">
        <v>167</v>
      </c>
      <c r="BE290" s="160">
        <f>IF(N290="základní",J290,0)</f>
        <v>0</v>
      </c>
      <c r="BF290" s="160">
        <f>IF(N290="snížená",J290,0)</f>
        <v>0</v>
      </c>
      <c r="BG290" s="160">
        <f>IF(N290="zákl. přenesená",J290,0)</f>
        <v>0</v>
      </c>
      <c r="BH290" s="160">
        <f>IF(N290="sníž. přenesená",J290,0)</f>
        <v>0</v>
      </c>
      <c r="BI290" s="160">
        <f>IF(N290="nulová",J290,0)</f>
        <v>0</v>
      </c>
      <c r="BJ290" s="12" t="s">
        <v>75</v>
      </c>
      <c r="BK290" s="160">
        <f>ROUND(I290*H290,2)</f>
        <v>0</v>
      </c>
      <c r="BL290" s="12" t="s">
        <v>174</v>
      </c>
      <c r="BM290" s="159" t="s">
        <v>1211</v>
      </c>
    </row>
    <row r="291" spans="2:47" s="217" customFormat="1" ht="12">
      <c r="B291" s="24"/>
      <c r="D291" s="161" t="s">
        <v>176</v>
      </c>
      <c r="F291" s="162" t="s">
        <v>2510</v>
      </c>
      <c r="L291" s="24"/>
      <c r="M291" s="163"/>
      <c r="N291" s="50"/>
      <c r="O291" s="50"/>
      <c r="P291" s="50"/>
      <c r="Q291" s="50"/>
      <c r="R291" s="50"/>
      <c r="S291" s="50"/>
      <c r="T291" s="51"/>
      <c r="AT291" s="12" t="s">
        <v>176</v>
      </c>
      <c r="AU291" s="12" t="s">
        <v>75</v>
      </c>
    </row>
    <row r="292" spans="2:65" s="217" customFormat="1" ht="16.5" customHeight="1">
      <c r="B292" s="24"/>
      <c r="C292" s="149" t="s">
        <v>752</v>
      </c>
      <c r="D292" s="149" t="s">
        <v>169</v>
      </c>
      <c r="E292" s="150" t="s">
        <v>2337</v>
      </c>
      <c r="F292" s="151" t="s">
        <v>2338</v>
      </c>
      <c r="G292" s="152" t="s">
        <v>508</v>
      </c>
      <c r="H292" s="153">
        <v>32</v>
      </c>
      <c r="I292" s="3"/>
      <c r="J292" s="154">
        <f>ROUND(I292*H292,2)</f>
        <v>0</v>
      </c>
      <c r="K292" s="151" t="s">
        <v>1</v>
      </c>
      <c r="L292" s="24"/>
      <c r="M292" s="155" t="s">
        <v>1</v>
      </c>
      <c r="N292" s="156" t="s">
        <v>33</v>
      </c>
      <c r="O292" s="157">
        <v>0</v>
      </c>
      <c r="P292" s="157">
        <f>O292*H292</f>
        <v>0</v>
      </c>
      <c r="Q292" s="157">
        <v>0</v>
      </c>
      <c r="R292" s="157">
        <f>Q292*H292</f>
        <v>0</v>
      </c>
      <c r="S292" s="157">
        <v>0</v>
      </c>
      <c r="T292" s="158">
        <f>S292*H292</f>
        <v>0</v>
      </c>
      <c r="AR292" s="159" t="s">
        <v>174</v>
      </c>
      <c r="AT292" s="159" t="s">
        <v>169</v>
      </c>
      <c r="AU292" s="159" t="s">
        <v>75</v>
      </c>
      <c r="AY292" s="12" t="s">
        <v>167</v>
      </c>
      <c r="BE292" s="160">
        <f>IF(N292="základní",J292,0)</f>
        <v>0</v>
      </c>
      <c r="BF292" s="160">
        <f>IF(N292="snížená",J292,0)</f>
        <v>0</v>
      </c>
      <c r="BG292" s="160">
        <f>IF(N292="zákl. přenesená",J292,0)</f>
        <v>0</v>
      </c>
      <c r="BH292" s="160">
        <f>IF(N292="sníž. přenesená",J292,0)</f>
        <v>0</v>
      </c>
      <c r="BI292" s="160">
        <f>IF(N292="nulová",J292,0)</f>
        <v>0</v>
      </c>
      <c r="BJ292" s="12" t="s">
        <v>75</v>
      </c>
      <c r="BK292" s="160">
        <f>ROUND(I292*H292,2)</f>
        <v>0</v>
      </c>
      <c r="BL292" s="12" t="s">
        <v>174</v>
      </c>
      <c r="BM292" s="159" t="s">
        <v>1782</v>
      </c>
    </row>
    <row r="293" spans="2:47" s="217" customFormat="1" ht="12">
      <c r="B293" s="24"/>
      <c r="D293" s="161" t="s">
        <v>176</v>
      </c>
      <c r="F293" s="162" t="s">
        <v>2338</v>
      </c>
      <c r="L293" s="24"/>
      <c r="M293" s="163"/>
      <c r="N293" s="50"/>
      <c r="O293" s="50"/>
      <c r="P293" s="50"/>
      <c r="Q293" s="50"/>
      <c r="R293" s="50"/>
      <c r="S293" s="50"/>
      <c r="T293" s="51"/>
      <c r="AT293" s="12" t="s">
        <v>176</v>
      </c>
      <c r="AU293" s="12" t="s">
        <v>75</v>
      </c>
    </row>
    <row r="294" spans="2:65" s="217" customFormat="1" ht="24" customHeight="1">
      <c r="B294" s="24"/>
      <c r="C294" s="149" t="s">
        <v>757</v>
      </c>
      <c r="D294" s="149" t="s">
        <v>169</v>
      </c>
      <c r="E294" s="150" t="s">
        <v>2511</v>
      </c>
      <c r="F294" s="151" t="s">
        <v>2512</v>
      </c>
      <c r="G294" s="152" t="s">
        <v>508</v>
      </c>
      <c r="H294" s="153">
        <v>15</v>
      </c>
      <c r="I294" s="3"/>
      <c r="J294" s="154">
        <f>ROUND(I294*H294,2)</f>
        <v>0</v>
      </c>
      <c r="K294" s="151" t="s">
        <v>1</v>
      </c>
      <c r="L294" s="24"/>
      <c r="M294" s="155" t="s">
        <v>1</v>
      </c>
      <c r="N294" s="156" t="s">
        <v>33</v>
      </c>
      <c r="O294" s="157">
        <v>0</v>
      </c>
      <c r="P294" s="157">
        <f>O294*H294</f>
        <v>0</v>
      </c>
      <c r="Q294" s="157">
        <v>0</v>
      </c>
      <c r="R294" s="157">
        <f>Q294*H294</f>
        <v>0</v>
      </c>
      <c r="S294" s="157">
        <v>0</v>
      </c>
      <c r="T294" s="158">
        <f>S294*H294</f>
        <v>0</v>
      </c>
      <c r="AR294" s="159" t="s">
        <v>174</v>
      </c>
      <c r="AT294" s="159" t="s">
        <v>169</v>
      </c>
      <c r="AU294" s="159" t="s">
        <v>75</v>
      </c>
      <c r="AY294" s="12" t="s">
        <v>167</v>
      </c>
      <c r="BE294" s="160">
        <f>IF(N294="základní",J294,0)</f>
        <v>0</v>
      </c>
      <c r="BF294" s="160">
        <f>IF(N294="snížená",J294,0)</f>
        <v>0</v>
      </c>
      <c r="BG294" s="160">
        <f>IF(N294="zákl. přenesená",J294,0)</f>
        <v>0</v>
      </c>
      <c r="BH294" s="160">
        <f>IF(N294="sníž. přenesená",J294,0)</f>
        <v>0</v>
      </c>
      <c r="BI294" s="160">
        <f>IF(N294="nulová",J294,0)</f>
        <v>0</v>
      </c>
      <c r="BJ294" s="12" t="s">
        <v>75</v>
      </c>
      <c r="BK294" s="160">
        <f>ROUND(I294*H294,2)</f>
        <v>0</v>
      </c>
      <c r="BL294" s="12" t="s">
        <v>174</v>
      </c>
      <c r="BM294" s="159" t="s">
        <v>1790</v>
      </c>
    </row>
    <row r="295" spans="2:47" s="217" customFormat="1" ht="19.5">
      <c r="B295" s="24"/>
      <c r="D295" s="161" t="s">
        <v>176</v>
      </c>
      <c r="F295" s="162" t="s">
        <v>2512</v>
      </c>
      <c r="L295" s="24"/>
      <c r="M295" s="163"/>
      <c r="N295" s="50"/>
      <c r="O295" s="50"/>
      <c r="P295" s="50"/>
      <c r="Q295" s="50"/>
      <c r="R295" s="50"/>
      <c r="S295" s="50"/>
      <c r="T295" s="51"/>
      <c r="AT295" s="12" t="s">
        <v>176</v>
      </c>
      <c r="AU295" s="12" t="s">
        <v>75</v>
      </c>
    </row>
    <row r="296" spans="2:63" s="137" customFormat="1" ht="25.9" customHeight="1">
      <c r="B296" s="136"/>
      <c r="D296" s="138" t="s">
        <v>67</v>
      </c>
      <c r="E296" s="139" t="s">
        <v>2292</v>
      </c>
      <c r="F296" s="139" t="s">
        <v>2293</v>
      </c>
      <c r="J296" s="140">
        <f>BK296</f>
        <v>0</v>
      </c>
      <c r="L296" s="136"/>
      <c r="M296" s="141"/>
      <c r="N296" s="142"/>
      <c r="O296" s="142"/>
      <c r="P296" s="143">
        <f>SUM(P297:P314)</f>
        <v>0</v>
      </c>
      <c r="Q296" s="142"/>
      <c r="R296" s="143">
        <f>SUM(R297:R314)</f>
        <v>0</v>
      </c>
      <c r="S296" s="142"/>
      <c r="T296" s="144">
        <f>SUM(T297:T314)</f>
        <v>0</v>
      </c>
      <c r="AR296" s="138" t="s">
        <v>75</v>
      </c>
      <c r="AT296" s="145" t="s">
        <v>67</v>
      </c>
      <c r="AU296" s="145" t="s">
        <v>68</v>
      </c>
      <c r="AY296" s="138" t="s">
        <v>167</v>
      </c>
      <c r="BK296" s="146">
        <f>SUM(BK297:BK314)</f>
        <v>0</v>
      </c>
    </row>
    <row r="297" spans="2:65" s="217" customFormat="1" ht="24" customHeight="1">
      <c r="B297" s="24"/>
      <c r="C297" s="149" t="s">
        <v>762</v>
      </c>
      <c r="D297" s="149" t="s">
        <v>169</v>
      </c>
      <c r="E297" s="150" t="s">
        <v>2513</v>
      </c>
      <c r="F297" s="151" t="s">
        <v>2514</v>
      </c>
      <c r="G297" s="152" t="s">
        <v>508</v>
      </c>
      <c r="H297" s="153">
        <v>8</v>
      </c>
      <c r="I297" s="3"/>
      <c r="J297" s="154">
        <f>ROUND(I297*H297,2)</f>
        <v>0</v>
      </c>
      <c r="K297" s="151" t="s">
        <v>1</v>
      </c>
      <c r="L297" s="24"/>
      <c r="M297" s="155" t="s">
        <v>1</v>
      </c>
      <c r="N297" s="156" t="s">
        <v>33</v>
      </c>
      <c r="O297" s="157">
        <v>0</v>
      </c>
      <c r="P297" s="157">
        <f>O297*H297</f>
        <v>0</v>
      </c>
      <c r="Q297" s="157">
        <v>0</v>
      </c>
      <c r="R297" s="157">
        <f>Q297*H297</f>
        <v>0</v>
      </c>
      <c r="S297" s="157">
        <v>0</v>
      </c>
      <c r="T297" s="158">
        <f>S297*H297</f>
        <v>0</v>
      </c>
      <c r="AR297" s="159" t="s">
        <v>174</v>
      </c>
      <c r="AT297" s="159" t="s">
        <v>169</v>
      </c>
      <c r="AU297" s="159" t="s">
        <v>75</v>
      </c>
      <c r="AY297" s="12" t="s">
        <v>167</v>
      </c>
      <c r="BE297" s="160">
        <f>IF(N297="základní",J297,0)</f>
        <v>0</v>
      </c>
      <c r="BF297" s="160">
        <f>IF(N297="snížená",J297,0)</f>
        <v>0</v>
      </c>
      <c r="BG297" s="160">
        <f>IF(N297="zákl. přenesená",J297,0)</f>
        <v>0</v>
      </c>
      <c r="BH297" s="160">
        <f>IF(N297="sníž. přenesená",J297,0)</f>
        <v>0</v>
      </c>
      <c r="BI297" s="160">
        <f>IF(N297="nulová",J297,0)</f>
        <v>0</v>
      </c>
      <c r="BJ297" s="12" t="s">
        <v>75</v>
      </c>
      <c r="BK297" s="160">
        <f>ROUND(I297*H297,2)</f>
        <v>0</v>
      </c>
      <c r="BL297" s="12" t="s">
        <v>174</v>
      </c>
      <c r="BM297" s="159" t="s">
        <v>2070</v>
      </c>
    </row>
    <row r="298" spans="2:47" s="217" customFormat="1" ht="12">
      <c r="B298" s="24"/>
      <c r="D298" s="161" t="s">
        <v>176</v>
      </c>
      <c r="F298" s="162" t="s">
        <v>2514</v>
      </c>
      <c r="L298" s="24"/>
      <c r="M298" s="163"/>
      <c r="N298" s="50"/>
      <c r="O298" s="50"/>
      <c r="P298" s="50"/>
      <c r="Q298" s="50"/>
      <c r="R298" s="50"/>
      <c r="S298" s="50"/>
      <c r="T298" s="51"/>
      <c r="AT298" s="12" t="s">
        <v>176</v>
      </c>
      <c r="AU298" s="12" t="s">
        <v>75</v>
      </c>
    </row>
    <row r="299" spans="2:65" s="217" customFormat="1" ht="24" customHeight="1">
      <c r="B299" s="24"/>
      <c r="C299" s="149" t="s">
        <v>770</v>
      </c>
      <c r="D299" s="149" t="s">
        <v>169</v>
      </c>
      <c r="E299" s="150" t="s">
        <v>2515</v>
      </c>
      <c r="F299" s="151" t="s">
        <v>2516</v>
      </c>
      <c r="G299" s="152" t="s">
        <v>727</v>
      </c>
      <c r="H299" s="153">
        <v>310</v>
      </c>
      <c r="I299" s="3"/>
      <c r="J299" s="154">
        <f>ROUND(I299*H299,2)</f>
        <v>0</v>
      </c>
      <c r="K299" s="151" t="s">
        <v>1</v>
      </c>
      <c r="L299" s="24"/>
      <c r="M299" s="155" t="s">
        <v>1</v>
      </c>
      <c r="N299" s="156" t="s">
        <v>33</v>
      </c>
      <c r="O299" s="157">
        <v>0</v>
      </c>
      <c r="P299" s="157">
        <f>O299*H299</f>
        <v>0</v>
      </c>
      <c r="Q299" s="157">
        <v>0</v>
      </c>
      <c r="R299" s="157">
        <f>Q299*H299</f>
        <v>0</v>
      </c>
      <c r="S299" s="157">
        <v>0</v>
      </c>
      <c r="T299" s="158">
        <f>S299*H299</f>
        <v>0</v>
      </c>
      <c r="AR299" s="159" t="s">
        <v>174</v>
      </c>
      <c r="AT299" s="159" t="s">
        <v>169</v>
      </c>
      <c r="AU299" s="159" t="s">
        <v>75</v>
      </c>
      <c r="AY299" s="12" t="s">
        <v>167</v>
      </c>
      <c r="BE299" s="160">
        <f>IF(N299="základní",J299,0)</f>
        <v>0</v>
      </c>
      <c r="BF299" s="160">
        <f>IF(N299="snížená",J299,0)</f>
        <v>0</v>
      </c>
      <c r="BG299" s="160">
        <f>IF(N299="zákl. přenesená",J299,0)</f>
        <v>0</v>
      </c>
      <c r="BH299" s="160">
        <f>IF(N299="sníž. přenesená",J299,0)</f>
        <v>0</v>
      </c>
      <c r="BI299" s="160">
        <f>IF(N299="nulová",J299,0)</f>
        <v>0</v>
      </c>
      <c r="BJ299" s="12" t="s">
        <v>75</v>
      </c>
      <c r="BK299" s="160">
        <f>ROUND(I299*H299,2)</f>
        <v>0</v>
      </c>
      <c r="BL299" s="12" t="s">
        <v>174</v>
      </c>
      <c r="BM299" s="159" t="s">
        <v>2071</v>
      </c>
    </row>
    <row r="300" spans="2:47" s="217" customFormat="1" ht="19.5">
      <c r="B300" s="24"/>
      <c r="D300" s="161" t="s">
        <v>176</v>
      </c>
      <c r="F300" s="162" t="s">
        <v>2516</v>
      </c>
      <c r="L300" s="24"/>
      <c r="M300" s="163"/>
      <c r="N300" s="50"/>
      <c r="O300" s="50"/>
      <c r="P300" s="50"/>
      <c r="Q300" s="50"/>
      <c r="R300" s="50"/>
      <c r="S300" s="50"/>
      <c r="T300" s="51"/>
      <c r="AT300" s="12" t="s">
        <v>176</v>
      </c>
      <c r="AU300" s="12" t="s">
        <v>75</v>
      </c>
    </row>
    <row r="301" spans="2:65" s="217" customFormat="1" ht="16.5" customHeight="1">
      <c r="B301" s="24"/>
      <c r="C301" s="149" t="s">
        <v>773</v>
      </c>
      <c r="D301" s="149" t="s">
        <v>169</v>
      </c>
      <c r="E301" s="150" t="s">
        <v>2517</v>
      </c>
      <c r="F301" s="151" t="s">
        <v>2518</v>
      </c>
      <c r="G301" s="152" t="s">
        <v>727</v>
      </c>
      <c r="H301" s="153">
        <v>150</v>
      </c>
      <c r="I301" s="3"/>
      <c r="J301" s="154">
        <f>ROUND(I301*H301,2)</f>
        <v>0</v>
      </c>
      <c r="K301" s="151" t="s">
        <v>1</v>
      </c>
      <c r="L301" s="24"/>
      <c r="M301" s="155" t="s">
        <v>1</v>
      </c>
      <c r="N301" s="156" t="s">
        <v>33</v>
      </c>
      <c r="O301" s="157">
        <v>0</v>
      </c>
      <c r="P301" s="157">
        <f>O301*H301</f>
        <v>0</v>
      </c>
      <c r="Q301" s="157">
        <v>0</v>
      </c>
      <c r="R301" s="157">
        <f>Q301*H301</f>
        <v>0</v>
      </c>
      <c r="S301" s="157">
        <v>0</v>
      </c>
      <c r="T301" s="158">
        <f>S301*H301</f>
        <v>0</v>
      </c>
      <c r="AR301" s="159" t="s">
        <v>174</v>
      </c>
      <c r="AT301" s="159" t="s">
        <v>169</v>
      </c>
      <c r="AU301" s="159" t="s">
        <v>75</v>
      </c>
      <c r="AY301" s="12" t="s">
        <v>167</v>
      </c>
      <c r="BE301" s="160">
        <f>IF(N301="základní",J301,0)</f>
        <v>0</v>
      </c>
      <c r="BF301" s="160">
        <f>IF(N301="snížená",J301,0)</f>
        <v>0</v>
      </c>
      <c r="BG301" s="160">
        <f>IF(N301="zákl. přenesená",J301,0)</f>
        <v>0</v>
      </c>
      <c r="BH301" s="160">
        <f>IF(N301="sníž. přenesená",J301,0)</f>
        <v>0</v>
      </c>
      <c r="BI301" s="160">
        <f>IF(N301="nulová",J301,0)</f>
        <v>0</v>
      </c>
      <c r="BJ301" s="12" t="s">
        <v>75</v>
      </c>
      <c r="BK301" s="160">
        <f>ROUND(I301*H301,2)</f>
        <v>0</v>
      </c>
      <c r="BL301" s="12" t="s">
        <v>174</v>
      </c>
      <c r="BM301" s="159" t="s">
        <v>2072</v>
      </c>
    </row>
    <row r="302" spans="2:47" s="217" customFormat="1" ht="12">
      <c r="B302" s="24"/>
      <c r="D302" s="161" t="s">
        <v>176</v>
      </c>
      <c r="F302" s="162" t="s">
        <v>2518</v>
      </c>
      <c r="L302" s="24"/>
      <c r="M302" s="163"/>
      <c r="N302" s="50"/>
      <c r="O302" s="50"/>
      <c r="P302" s="50"/>
      <c r="Q302" s="50"/>
      <c r="R302" s="50"/>
      <c r="S302" s="50"/>
      <c r="T302" s="51"/>
      <c r="AT302" s="12" t="s">
        <v>176</v>
      </c>
      <c r="AU302" s="12" t="s">
        <v>75</v>
      </c>
    </row>
    <row r="303" spans="2:65" s="217" customFormat="1" ht="24" customHeight="1">
      <c r="B303" s="24"/>
      <c r="C303" s="149" t="s">
        <v>775</v>
      </c>
      <c r="D303" s="149" t="s">
        <v>169</v>
      </c>
      <c r="E303" s="150" t="s">
        <v>2519</v>
      </c>
      <c r="F303" s="151" t="s">
        <v>2520</v>
      </c>
      <c r="G303" s="152" t="s">
        <v>727</v>
      </c>
      <c r="H303" s="153">
        <v>43</v>
      </c>
      <c r="I303" s="3"/>
      <c r="J303" s="154">
        <f>ROUND(I303*H303,2)</f>
        <v>0</v>
      </c>
      <c r="K303" s="151" t="s">
        <v>1</v>
      </c>
      <c r="L303" s="24"/>
      <c r="M303" s="155" t="s">
        <v>1</v>
      </c>
      <c r="N303" s="156" t="s">
        <v>33</v>
      </c>
      <c r="O303" s="157">
        <v>0</v>
      </c>
      <c r="P303" s="157">
        <f>O303*H303</f>
        <v>0</v>
      </c>
      <c r="Q303" s="157">
        <v>0</v>
      </c>
      <c r="R303" s="157">
        <f>Q303*H303</f>
        <v>0</v>
      </c>
      <c r="S303" s="157">
        <v>0</v>
      </c>
      <c r="T303" s="158">
        <f>S303*H303</f>
        <v>0</v>
      </c>
      <c r="AR303" s="159" t="s">
        <v>174</v>
      </c>
      <c r="AT303" s="159" t="s">
        <v>169</v>
      </c>
      <c r="AU303" s="159" t="s">
        <v>75</v>
      </c>
      <c r="AY303" s="12" t="s">
        <v>167</v>
      </c>
      <c r="BE303" s="160">
        <f>IF(N303="základní",J303,0)</f>
        <v>0</v>
      </c>
      <c r="BF303" s="160">
        <f>IF(N303="snížená",J303,0)</f>
        <v>0</v>
      </c>
      <c r="BG303" s="160">
        <f>IF(N303="zákl. přenesená",J303,0)</f>
        <v>0</v>
      </c>
      <c r="BH303" s="160">
        <f>IF(N303="sníž. přenesená",J303,0)</f>
        <v>0</v>
      </c>
      <c r="BI303" s="160">
        <f>IF(N303="nulová",J303,0)</f>
        <v>0</v>
      </c>
      <c r="BJ303" s="12" t="s">
        <v>75</v>
      </c>
      <c r="BK303" s="160">
        <f>ROUND(I303*H303,2)</f>
        <v>0</v>
      </c>
      <c r="BL303" s="12" t="s">
        <v>174</v>
      </c>
      <c r="BM303" s="159" t="s">
        <v>2073</v>
      </c>
    </row>
    <row r="304" spans="2:47" s="217" customFormat="1" ht="19.5">
      <c r="B304" s="24"/>
      <c r="D304" s="161" t="s">
        <v>176</v>
      </c>
      <c r="F304" s="162" t="s">
        <v>2520</v>
      </c>
      <c r="L304" s="24"/>
      <c r="M304" s="163"/>
      <c r="N304" s="50"/>
      <c r="O304" s="50"/>
      <c r="P304" s="50"/>
      <c r="Q304" s="50"/>
      <c r="R304" s="50"/>
      <c r="S304" s="50"/>
      <c r="T304" s="51"/>
      <c r="AT304" s="12" t="s">
        <v>176</v>
      </c>
      <c r="AU304" s="12" t="s">
        <v>75</v>
      </c>
    </row>
    <row r="305" spans="2:65" s="217" customFormat="1" ht="24" customHeight="1">
      <c r="B305" s="24"/>
      <c r="C305" s="149" t="s">
        <v>782</v>
      </c>
      <c r="D305" s="149" t="s">
        <v>169</v>
      </c>
      <c r="E305" s="150" t="s">
        <v>2521</v>
      </c>
      <c r="F305" s="151" t="s">
        <v>2522</v>
      </c>
      <c r="G305" s="152" t="s">
        <v>727</v>
      </c>
      <c r="H305" s="153">
        <v>35</v>
      </c>
      <c r="I305" s="3"/>
      <c r="J305" s="154">
        <f>ROUND(I305*H305,2)</f>
        <v>0</v>
      </c>
      <c r="K305" s="151" t="s">
        <v>1</v>
      </c>
      <c r="L305" s="24"/>
      <c r="M305" s="155" t="s">
        <v>1</v>
      </c>
      <c r="N305" s="156" t="s">
        <v>33</v>
      </c>
      <c r="O305" s="157">
        <v>0</v>
      </c>
      <c r="P305" s="157">
        <f>O305*H305</f>
        <v>0</v>
      </c>
      <c r="Q305" s="157">
        <v>0</v>
      </c>
      <c r="R305" s="157">
        <f>Q305*H305</f>
        <v>0</v>
      </c>
      <c r="S305" s="157">
        <v>0</v>
      </c>
      <c r="T305" s="158">
        <f>S305*H305</f>
        <v>0</v>
      </c>
      <c r="AR305" s="159" t="s">
        <v>174</v>
      </c>
      <c r="AT305" s="159" t="s">
        <v>169</v>
      </c>
      <c r="AU305" s="159" t="s">
        <v>75</v>
      </c>
      <c r="AY305" s="12" t="s">
        <v>167</v>
      </c>
      <c r="BE305" s="160">
        <f>IF(N305="základní",J305,0)</f>
        <v>0</v>
      </c>
      <c r="BF305" s="160">
        <f>IF(N305="snížená",J305,0)</f>
        <v>0</v>
      </c>
      <c r="BG305" s="160">
        <f>IF(N305="zákl. přenesená",J305,0)</f>
        <v>0</v>
      </c>
      <c r="BH305" s="160">
        <f>IF(N305="sníž. přenesená",J305,0)</f>
        <v>0</v>
      </c>
      <c r="BI305" s="160">
        <f>IF(N305="nulová",J305,0)</f>
        <v>0</v>
      </c>
      <c r="BJ305" s="12" t="s">
        <v>75</v>
      </c>
      <c r="BK305" s="160">
        <f>ROUND(I305*H305,2)</f>
        <v>0</v>
      </c>
      <c r="BL305" s="12" t="s">
        <v>174</v>
      </c>
      <c r="BM305" s="159" t="s">
        <v>2076</v>
      </c>
    </row>
    <row r="306" spans="2:47" s="217" customFormat="1" ht="19.5">
      <c r="B306" s="24"/>
      <c r="D306" s="161" t="s">
        <v>176</v>
      </c>
      <c r="F306" s="162" t="s">
        <v>2522</v>
      </c>
      <c r="L306" s="24"/>
      <c r="M306" s="163"/>
      <c r="N306" s="50"/>
      <c r="O306" s="50"/>
      <c r="P306" s="50"/>
      <c r="Q306" s="50"/>
      <c r="R306" s="50"/>
      <c r="S306" s="50"/>
      <c r="T306" s="51"/>
      <c r="AT306" s="12" t="s">
        <v>176</v>
      </c>
      <c r="AU306" s="12" t="s">
        <v>75</v>
      </c>
    </row>
    <row r="307" spans="2:65" s="217" customFormat="1" ht="24" customHeight="1">
      <c r="B307" s="24"/>
      <c r="C307" s="149" t="s">
        <v>794</v>
      </c>
      <c r="D307" s="149" t="s">
        <v>169</v>
      </c>
      <c r="E307" s="150" t="s">
        <v>2523</v>
      </c>
      <c r="F307" s="151" t="s">
        <v>2524</v>
      </c>
      <c r="G307" s="152" t="s">
        <v>727</v>
      </c>
      <c r="H307" s="153">
        <v>65</v>
      </c>
      <c r="I307" s="3"/>
      <c r="J307" s="154">
        <f>ROUND(I307*H307,2)</f>
        <v>0</v>
      </c>
      <c r="K307" s="151" t="s">
        <v>1</v>
      </c>
      <c r="L307" s="24"/>
      <c r="M307" s="155" t="s">
        <v>1</v>
      </c>
      <c r="N307" s="156" t="s">
        <v>33</v>
      </c>
      <c r="O307" s="157">
        <v>0</v>
      </c>
      <c r="P307" s="157">
        <f>O307*H307</f>
        <v>0</v>
      </c>
      <c r="Q307" s="157">
        <v>0</v>
      </c>
      <c r="R307" s="157">
        <f>Q307*H307</f>
        <v>0</v>
      </c>
      <c r="S307" s="157">
        <v>0</v>
      </c>
      <c r="T307" s="158">
        <f>S307*H307</f>
        <v>0</v>
      </c>
      <c r="AR307" s="159" t="s">
        <v>174</v>
      </c>
      <c r="AT307" s="159" t="s">
        <v>169</v>
      </c>
      <c r="AU307" s="159" t="s">
        <v>75</v>
      </c>
      <c r="AY307" s="12" t="s">
        <v>167</v>
      </c>
      <c r="BE307" s="160">
        <f>IF(N307="základní",J307,0)</f>
        <v>0</v>
      </c>
      <c r="BF307" s="160">
        <f>IF(N307="snížená",J307,0)</f>
        <v>0</v>
      </c>
      <c r="BG307" s="160">
        <f>IF(N307="zákl. přenesená",J307,0)</f>
        <v>0</v>
      </c>
      <c r="BH307" s="160">
        <f>IF(N307="sníž. přenesená",J307,0)</f>
        <v>0</v>
      </c>
      <c r="BI307" s="160">
        <f>IF(N307="nulová",J307,0)</f>
        <v>0</v>
      </c>
      <c r="BJ307" s="12" t="s">
        <v>75</v>
      </c>
      <c r="BK307" s="160">
        <f>ROUND(I307*H307,2)</f>
        <v>0</v>
      </c>
      <c r="BL307" s="12" t="s">
        <v>174</v>
      </c>
      <c r="BM307" s="159" t="s">
        <v>2079</v>
      </c>
    </row>
    <row r="308" spans="2:47" s="217" customFormat="1" ht="19.5">
      <c r="B308" s="24"/>
      <c r="D308" s="161" t="s">
        <v>176</v>
      </c>
      <c r="F308" s="162" t="s">
        <v>2524</v>
      </c>
      <c r="L308" s="24"/>
      <c r="M308" s="163"/>
      <c r="N308" s="50"/>
      <c r="O308" s="50"/>
      <c r="P308" s="50"/>
      <c r="Q308" s="50"/>
      <c r="R308" s="50"/>
      <c r="S308" s="50"/>
      <c r="T308" s="51"/>
      <c r="AT308" s="12" t="s">
        <v>176</v>
      </c>
      <c r="AU308" s="12" t="s">
        <v>75</v>
      </c>
    </row>
    <row r="309" spans="2:65" s="217" customFormat="1" ht="24" customHeight="1">
      <c r="B309" s="24"/>
      <c r="C309" s="149" t="s">
        <v>803</v>
      </c>
      <c r="D309" s="149" t="s">
        <v>169</v>
      </c>
      <c r="E309" s="150" t="s">
        <v>2525</v>
      </c>
      <c r="F309" s="151" t="s">
        <v>2526</v>
      </c>
      <c r="G309" s="152" t="s">
        <v>727</v>
      </c>
      <c r="H309" s="153">
        <v>40</v>
      </c>
      <c r="I309" s="3"/>
      <c r="J309" s="154">
        <f>ROUND(I309*H309,2)</f>
        <v>0</v>
      </c>
      <c r="K309" s="151" t="s">
        <v>1</v>
      </c>
      <c r="L309" s="24"/>
      <c r="M309" s="155" t="s">
        <v>1</v>
      </c>
      <c r="N309" s="156" t="s">
        <v>33</v>
      </c>
      <c r="O309" s="157">
        <v>0</v>
      </c>
      <c r="P309" s="157">
        <f>O309*H309</f>
        <v>0</v>
      </c>
      <c r="Q309" s="157">
        <v>0</v>
      </c>
      <c r="R309" s="157">
        <f>Q309*H309</f>
        <v>0</v>
      </c>
      <c r="S309" s="157">
        <v>0</v>
      </c>
      <c r="T309" s="158">
        <f>S309*H309</f>
        <v>0</v>
      </c>
      <c r="AR309" s="159" t="s">
        <v>174</v>
      </c>
      <c r="AT309" s="159" t="s">
        <v>169</v>
      </c>
      <c r="AU309" s="159" t="s">
        <v>75</v>
      </c>
      <c r="AY309" s="12" t="s">
        <v>167</v>
      </c>
      <c r="BE309" s="160">
        <f>IF(N309="základní",J309,0)</f>
        <v>0</v>
      </c>
      <c r="BF309" s="160">
        <f>IF(N309="snížená",J309,0)</f>
        <v>0</v>
      </c>
      <c r="BG309" s="160">
        <f>IF(N309="zákl. přenesená",J309,0)</f>
        <v>0</v>
      </c>
      <c r="BH309" s="160">
        <f>IF(N309="sníž. přenesená",J309,0)</f>
        <v>0</v>
      </c>
      <c r="BI309" s="160">
        <f>IF(N309="nulová",J309,0)</f>
        <v>0</v>
      </c>
      <c r="BJ309" s="12" t="s">
        <v>75</v>
      </c>
      <c r="BK309" s="160">
        <f>ROUND(I309*H309,2)</f>
        <v>0</v>
      </c>
      <c r="BL309" s="12" t="s">
        <v>174</v>
      </c>
      <c r="BM309" s="159" t="s">
        <v>1816</v>
      </c>
    </row>
    <row r="310" spans="2:47" s="217" customFormat="1" ht="19.5">
      <c r="B310" s="24"/>
      <c r="D310" s="161" t="s">
        <v>176</v>
      </c>
      <c r="F310" s="162" t="s">
        <v>2526</v>
      </c>
      <c r="L310" s="24"/>
      <c r="M310" s="163"/>
      <c r="N310" s="50"/>
      <c r="O310" s="50"/>
      <c r="P310" s="50"/>
      <c r="Q310" s="50"/>
      <c r="R310" s="50"/>
      <c r="S310" s="50"/>
      <c r="T310" s="51"/>
      <c r="AT310" s="12" t="s">
        <v>176</v>
      </c>
      <c r="AU310" s="12" t="s">
        <v>75</v>
      </c>
    </row>
    <row r="311" spans="2:65" s="217" customFormat="1" ht="24" customHeight="1">
      <c r="B311" s="24"/>
      <c r="C311" s="149" t="s">
        <v>808</v>
      </c>
      <c r="D311" s="149" t="s">
        <v>169</v>
      </c>
      <c r="E311" s="150" t="s">
        <v>2302</v>
      </c>
      <c r="F311" s="151" t="s">
        <v>2303</v>
      </c>
      <c r="G311" s="152" t="s">
        <v>727</v>
      </c>
      <c r="H311" s="153">
        <v>300</v>
      </c>
      <c r="I311" s="3"/>
      <c r="J311" s="154">
        <f>ROUND(I311*H311,2)</f>
        <v>0</v>
      </c>
      <c r="K311" s="151" t="s">
        <v>1</v>
      </c>
      <c r="L311" s="24"/>
      <c r="M311" s="155" t="s">
        <v>1</v>
      </c>
      <c r="N311" s="156" t="s">
        <v>33</v>
      </c>
      <c r="O311" s="157">
        <v>0</v>
      </c>
      <c r="P311" s="157">
        <f>O311*H311</f>
        <v>0</v>
      </c>
      <c r="Q311" s="157">
        <v>0</v>
      </c>
      <c r="R311" s="157">
        <f>Q311*H311</f>
        <v>0</v>
      </c>
      <c r="S311" s="157">
        <v>0</v>
      </c>
      <c r="T311" s="158">
        <f>S311*H311</f>
        <v>0</v>
      </c>
      <c r="AR311" s="159" t="s">
        <v>174</v>
      </c>
      <c r="AT311" s="159" t="s">
        <v>169</v>
      </c>
      <c r="AU311" s="159" t="s">
        <v>75</v>
      </c>
      <c r="AY311" s="12" t="s">
        <v>167</v>
      </c>
      <c r="BE311" s="160">
        <f>IF(N311="základní",J311,0)</f>
        <v>0</v>
      </c>
      <c r="BF311" s="160">
        <f>IF(N311="snížená",J311,0)</f>
        <v>0</v>
      </c>
      <c r="BG311" s="160">
        <f>IF(N311="zákl. přenesená",J311,0)</f>
        <v>0</v>
      </c>
      <c r="BH311" s="160">
        <f>IF(N311="sníž. přenesená",J311,0)</f>
        <v>0</v>
      </c>
      <c r="BI311" s="160">
        <f>IF(N311="nulová",J311,0)</f>
        <v>0</v>
      </c>
      <c r="BJ311" s="12" t="s">
        <v>75</v>
      </c>
      <c r="BK311" s="160">
        <f>ROUND(I311*H311,2)</f>
        <v>0</v>
      </c>
      <c r="BL311" s="12" t="s">
        <v>174</v>
      </c>
      <c r="BM311" s="159" t="s">
        <v>1823</v>
      </c>
    </row>
    <row r="312" spans="2:47" s="217" customFormat="1" ht="19.5">
      <c r="B312" s="24"/>
      <c r="D312" s="161" t="s">
        <v>176</v>
      </c>
      <c r="F312" s="162" t="s">
        <v>2303</v>
      </c>
      <c r="L312" s="24"/>
      <c r="M312" s="163"/>
      <c r="N312" s="50"/>
      <c r="O312" s="50"/>
      <c r="P312" s="50"/>
      <c r="Q312" s="50"/>
      <c r="R312" s="50"/>
      <c r="S312" s="50"/>
      <c r="T312" s="51"/>
      <c r="AT312" s="12" t="s">
        <v>176</v>
      </c>
      <c r="AU312" s="12" t="s">
        <v>75</v>
      </c>
    </row>
    <row r="313" spans="2:65" s="217" customFormat="1" ht="16.5" customHeight="1">
      <c r="B313" s="24"/>
      <c r="C313" s="149" t="s">
        <v>815</v>
      </c>
      <c r="D313" s="149" t="s">
        <v>169</v>
      </c>
      <c r="E313" s="150" t="s">
        <v>2527</v>
      </c>
      <c r="F313" s="151" t="s">
        <v>2528</v>
      </c>
      <c r="G313" s="152" t="s">
        <v>508</v>
      </c>
      <c r="H313" s="153">
        <v>17</v>
      </c>
      <c r="I313" s="3"/>
      <c r="J313" s="154">
        <f>ROUND(I313*H313,2)</f>
        <v>0</v>
      </c>
      <c r="K313" s="151" t="s">
        <v>1</v>
      </c>
      <c r="L313" s="24"/>
      <c r="M313" s="155" t="s">
        <v>1</v>
      </c>
      <c r="N313" s="156" t="s">
        <v>33</v>
      </c>
      <c r="O313" s="157">
        <v>0</v>
      </c>
      <c r="P313" s="157">
        <f>O313*H313</f>
        <v>0</v>
      </c>
      <c r="Q313" s="157">
        <v>0</v>
      </c>
      <c r="R313" s="157">
        <f>Q313*H313</f>
        <v>0</v>
      </c>
      <c r="S313" s="157">
        <v>0</v>
      </c>
      <c r="T313" s="158">
        <f>S313*H313</f>
        <v>0</v>
      </c>
      <c r="AR313" s="159" t="s">
        <v>174</v>
      </c>
      <c r="AT313" s="159" t="s">
        <v>169</v>
      </c>
      <c r="AU313" s="159" t="s">
        <v>75</v>
      </c>
      <c r="AY313" s="12" t="s">
        <v>167</v>
      </c>
      <c r="BE313" s="160">
        <f>IF(N313="základní",J313,0)</f>
        <v>0</v>
      </c>
      <c r="BF313" s="160">
        <f>IF(N313="snížená",J313,0)</f>
        <v>0</v>
      </c>
      <c r="BG313" s="160">
        <f>IF(N313="zákl. přenesená",J313,0)</f>
        <v>0</v>
      </c>
      <c r="BH313" s="160">
        <f>IF(N313="sníž. přenesená",J313,0)</f>
        <v>0</v>
      </c>
      <c r="BI313" s="160">
        <f>IF(N313="nulová",J313,0)</f>
        <v>0</v>
      </c>
      <c r="BJ313" s="12" t="s">
        <v>75</v>
      </c>
      <c r="BK313" s="160">
        <f>ROUND(I313*H313,2)</f>
        <v>0</v>
      </c>
      <c r="BL313" s="12" t="s">
        <v>174</v>
      </c>
      <c r="BM313" s="159" t="s">
        <v>1828</v>
      </c>
    </row>
    <row r="314" spans="2:47" s="217" customFormat="1" ht="12">
      <c r="B314" s="24"/>
      <c r="D314" s="161" t="s">
        <v>176</v>
      </c>
      <c r="F314" s="162" t="s">
        <v>2528</v>
      </c>
      <c r="L314" s="24"/>
      <c r="M314" s="163"/>
      <c r="N314" s="50"/>
      <c r="O314" s="50"/>
      <c r="P314" s="50"/>
      <c r="Q314" s="50"/>
      <c r="R314" s="50"/>
      <c r="S314" s="50"/>
      <c r="T314" s="51"/>
      <c r="AT314" s="12" t="s">
        <v>176</v>
      </c>
      <c r="AU314" s="12" t="s">
        <v>75</v>
      </c>
    </row>
    <row r="315" spans="2:63" s="137" customFormat="1" ht="25.9" customHeight="1">
      <c r="B315" s="136"/>
      <c r="D315" s="138" t="s">
        <v>67</v>
      </c>
      <c r="E315" s="139" t="s">
        <v>2356</v>
      </c>
      <c r="F315" s="139" t="s">
        <v>2357</v>
      </c>
      <c r="J315" s="140">
        <f>BK315</f>
        <v>0</v>
      </c>
      <c r="L315" s="136"/>
      <c r="M315" s="141"/>
      <c r="N315" s="142"/>
      <c r="O315" s="142"/>
      <c r="P315" s="143">
        <f>SUM(P316:P317)</f>
        <v>0</v>
      </c>
      <c r="Q315" s="142"/>
      <c r="R315" s="143">
        <f>SUM(R316:R317)</f>
        <v>0</v>
      </c>
      <c r="S315" s="142"/>
      <c r="T315" s="144">
        <f>SUM(T316:T317)</f>
        <v>0</v>
      </c>
      <c r="AR315" s="138" t="s">
        <v>75</v>
      </c>
      <c r="AT315" s="145" t="s">
        <v>67</v>
      </c>
      <c r="AU315" s="145" t="s">
        <v>68</v>
      </c>
      <c r="AY315" s="138" t="s">
        <v>167</v>
      </c>
      <c r="BK315" s="146">
        <f>SUM(BK316:BK317)</f>
        <v>0</v>
      </c>
    </row>
    <row r="316" spans="2:65" s="217" customFormat="1" ht="24" customHeight="1">
      <c r="B316" s="24"/>
      <c r="C316" s="149" t="s">
        <v>823</v>
      </c>
      <c r="D316" s="149" t="s">
        <v>169</v>
      </c>
      <c r="E316" s="150" t="s">
        <v>2529</v>
      </c>
      <c r="F316" s="151" t="s">
        <v>2530</v>
      </c>
      <c r="G316" s="152" t="s">
        <v>508</v>
      </c>
      <c r="H316" s="153">
        <v>17</v>
      </c>
      <c r="I316" s="3"/>
      <c r="J316" s="154">
        <f>ROUND(I316*H316,2)</f>
        <v>0</v>
      </c>
      <c r="K316" s="151" t="s">
        <v>1</v>
      </c>
      <c r="L316" s="24"/>
      <c r="M316" s="155" t="s">
        <v>1</v>
      </c>
      <c r="N316" s="156" t="s">
        <v>33</v>
      </c>
      <c r="O316" s="157">
        <v>0</v>
      </c>
      <c r="P316" s="157">
        <f>O316*H316</f>
        <v>0</v>
      </c>
      <c r="Q316" s="157">
        <v>0</v>
      </c>
      <c r="R316" s="157">
        <f>Q316*H316</f>
        <v>0</v>
      </c>
      <c r="S316" s="157">
        <v>0</v>
      </c>
      <c r="T316" s="158">
        <f>S316*H316</f>
        <v>0</v>
      </c>
      <c r="AR316" s="159" t="s">
        <v>174</v>
      </c>
      <c r="AT316" s="159" t="s">
        <v>169</v>
      </c>
      <c r="AU316" s="159" t="s">
        <v>75</v>
      </c>
      <c r="AY316" s="12" t="s">
        <v>167</v>
      </c>
      <c r="BE316" s="160">
        <f>IF(N316="základní",J316,0)</f>
        <v>0</v>
      </c>
      <c r="BF316" s="160">
        <f>IF(N316="snížená",J316,0)</f>
        <v>0</v>
      </c>
      <c r="BG316" s="160">
        <f>IF(N316="zákl. přenesená",J316,0)</f>
        <v>0</v>
      </c>
      <c r="BH316" s="160">
        <f>IF(N316="sníž. přenesená",J316,0)</f>
        <v>0</v>
      </c>
      <c r="BI316" s="160">
        <f>IF(N316="nulová",J316,0)</f>
        <v>0</v>
      </c>
      <c r="BJ316" s="12" t="s">
        <v>75</v>
      </c>
      <c r="BK316" s="160">
        <f>ROUND(I316*H316,2)</f>
        <v>0</v>
      </c>
      <c r="BL316" s="12" t="s">
        <v>174</v>
      </c>
      <c r="BM316" s="159" t="s">
        <v>1839</v>
      </c>
    </row>
    <row r="317" spans="2:47" s="217" customFormat="1" ht="19.5">
      <c r="B317" s="24"/>
      <c r="D317" s="161" t="s">
        <v>176</v>
      </c>
      <c r="F317" s="162" t="s">
        <v>2530</v>
      </c>
      <c r="L317" s="24"/>
      <c r="M317" s="163"/>
      <c r="N317" s="50"/>
      <c r="O317" s="50"/>
      <c r="P317" s="50"/>
      <c r="Q317" s="50"/>
      <c r="R317" s="50"/>
      <c r="S317" s="50"/>
      <c r="T317" s="51"/>
      <c r="AT317" s="12" t="s">
        <v>176</v>
      </c>
      <c r="AU317" s="12" t="s">
        <v>75</v>
      </c>
    </row>
    <row r="318" spans="2:63" s="137" customFormat="1" ht="25.9" customHeight="1">
      <c r="B318" s="136"/>
      <c r="D318" s="138" t="s">
        <v>67</v>
      </c>
      <c r="E318" s="139" t="s">
        <v>2292</v>
      </c>
      <c r="F318" s="139" t="s">
        <v>2293</v>
      </c>
      <c r="J318" s="140">
        <f>BK318</f>
        <v>0</v>
      </c>
      <c r="L318" s="136"/>
      <c r="M318" s="141"/>
      <c r="N318" s="142"/>
      <c r="O318" s="142"/>
      <c r="P318" s="143">
        <f>SUM(P319:P344)</f>
        <v>0</v>
      </c>
      <c r="Q318" s="142"/>
      <c r="R318" s="143">
        <f>SUM(R319:R344)</f>
        <v>0</v>
      </c>
      <c r="S318" s="142"/>
      <c r="T318" s="144">
        <f>SUM(T319:T344)</f>
        <v>0</v>
      </c>
      <c r="AR318" s="138" t="s">
        <v>75</v>
      </c>
      <c r="AT318" s="145" t="s">
        <v>67</v>
      </c>
      <c r="AU318" s="145" t="s">
        <v>68</v>
      </c>
      <c r="AY318" s="138" t="s">
        <v>167</v>
      </c>
      <c r="BK318" s="146">
        <f>SUM(BK319:BK344)</f>
        <v>0</v>
      </c>
    </row>
    <row r="319" spans="2:65" s="217" customFormat="1" ht="16.5" customHeight="1">
      <c r="B319" s="24"/>
      <c r="C319" s="149" t="s">
        <v>830</v>
      </c>
      <c r="D319" s="149" t="s">
        <v>169</v>
      </c>
      <c r="E319" s="150" t="s">
        <v>2531</v>
      </c>
      <c r="F319" s="151" t="s">
        <v>2532</v>
      </c>
      <c r="G319" s="152" t="s">
        <v>508</v>
      </c>
      <c r="H319" s="153">
        <v>72</v>
      </c>
      <c r="I319" s="3"/>
      <c r="J319" s="154">
        <f>ROUND(I319*H319,2)</f>
        <v>0</v>
      </c>
      <c r="K319" s="151" t="s">
        <v>1</v>
      </c>
      <c r="L319" s="24"/>
      <c r="M319" s="155" t="s">
        <v>1</v>
      </c>
      <c r="N319" s="156" t="s">
        <v>33</v>
      </c>
      <c r="O319" s="157">
        <v>0</v>
      </c>
      <c r="P319" s="157">
        <f>O319*H319</f>
        <v>0</v>
      </c>
      <c r="Q319" s="157">
        <v>0</v>
      </c>
      <c r="R319" s="157">
        <f>Q319*H319</f>
        <v>0</v>
      </c>
      <c r="S319" s="157">
        <v>0</v>
      </c>
      <c r="T319" s="158">
        <f>S319*H319</f>
        <v>0</v>
      </c>
      <c r="AR319" s="159" t="s">
        <v>174</v>
      </c>
      <c r="AT319" s="159" t="s">
        <v>169</v>
      </c>
      <c r="AU319" s="159" t="s">
        <v>75</v>
      </c>
      <c r="AY319" s="12" t="s">
        <v>167</v>
      </c>
      <c r="BE319" s="160">
        <f>IF(N319="základní",J319,0)</f>
        <v>0</v>
      </c>
      <c r="BF319" s="160">
        <f>IF(N319="snížená",J319,0)</f>
        <v>0</v>
      </c>
      <c r="BG319" s="160">
        <f>IF(N319="zákl. přenesená",J319,0)</f>
        <v>0</v>
      </c>
      <c r="BH319" s="160">
        <f>IF(N319="sníž. přenesená",J319,0)</f>
        <v>0</v>
      </c>
      <c r="BI319" s="160">
        <f>IF(N319="nulová",J319,0)</f>
        <v>0</v>
      </c>
      <c r="BJ319" s="12" t="s">
        <v>75</v>
      </c>
      <c r="BK319" s="160">
        <f>ROUND(I319*H319,2)</f>
        <v>0</v>
      </c>
      <c r="BL319" s="12" t="s">
        <v>174</v>
      </c>
      <c r="BM319" s="159" t="s">
        <v>1849</v>
      </c>
    </row>
    <row r="320" spans="2:47" s="217" customFormat="1" ht="12">
      <c r="B320" s="24"/>
      <c r="D320" s="161" t="s">
        <v>176</v>
      </c>
      <c r="F320" s="162" t="s">
        <v>2532</v>
      </c>
      <c r="L320" s="24"/>
      <c r="M320" s="163"/>
      <c r="N320" s="50"/>
      <c r="O320" s="50"/>
      <c r="P320" s="50"/>
      <c r="Q320" s="50"/>
      <c r="R320" s="50"/>
      <c r="S320" s="50"/>
      <c r="T320" s="51"/>
      <c r="AT320" s="12" t="s">
        <v>176</v>
      </c>
      <c r="AU320" s="12" t="s">
        <v>75</v>
      </c>
    </row>
    <row r="321" spans="2:65" s="217" customFormat="1" ht="16.5" customHeight="1">
      <c r="B321" s="24"/>
      <c r="C321" s="149" t="s">
        <v>835</v>
      </c>
      <c r="D321" s="149" t="s">
        <v>169</v>
      </c>
      <c r="E321" s="150" t="s">
        <v>2533</v>
      </c>
      <c r="F321" s="151" t="s">
        <v>2534</v>
      </c>
      <c r="G321" s="152" t="s">
        <v>508</v>
      </c>
      <c r="H321" s="153">
        <v>4</v>
      </c>
      <c r="I321" s="3"/>
      <c r="J321" s="154">
        <f>ROUND(I321*H321,2)</f>
        <v>0</v>
      </c>
      <c r="K321" s="151" t="s">
        <v>1</v>
      </c>
      <c r="L321" s="24"/>
      <c r="M321" s="155" t="s">
        <v>1</v>
      </c>
      <c r="N321" s="156" t="s">
        <v>33</v>
      </c>
      <c r="O321" s="157">
        <v>0</v>
      </c>
      <c r="P321" s="157">
        <f>O321*H321</f>
        <v>0</v>
      </c>
      <c r="Q321" s="157">
        <v>0</v>
      </c>
      <c r="R321" s="157">
        <f>Q321*H321</f>
        <v>0</v>
      </c>
      <c r="S321" s="157">
        <v>0</v>
      </c>
      <c r="T321" s="158">
        <f>S321*H321</f>
        <v>0</v>
      </c>
      <c r="AR321" s="159" t="s">
        <v>174</v>
      </c>
      <c r="AT321" s="159" t="s">
        <v>169</v>
      </c>
      <c r="AU321" s="159" t="s">
        <v>75</v>
      </c>
      <c r="AY321" s="12" t="s">
        <v>167</v>
      </c>
      <c r="BE321" s="160">
        <f>IF(N321="základní",J321,0)</f>
        <v>0</v>
      </c>
      <c r="BF321" s="160">
        <f>IF(N321="snížená",J321,0)</f>
        <v>0</v>
      </c>
      <c r="BG321" s="160">
        <f>IF(N321="zákl. přenesená",J321,0)</f>
        <v>0</v>
      </c>
      <c r="BH321" s="160">
        <f>IF(N321="sníž. přenesená",J321,0)</f>
        <v>0</v>
      </c>
      <c r="BI321" s="160">
        <f>IF(N321="nulová",J321,0)</f>
        <v>0</v>
      </c>
      <c r="BJ321" s="12" t="s">
        <v>75</v>
      </c>
      <c r="BK321" s="160">
        <f>ROUND(I321*H321,2)</f>
        <v>0</v>
      </c>
      <c r="BL321" s="12" t="s">
        <v>174</v>
      </c>
      <c r="BM321" s="159" t="s">
        <v>1861</v>
      </c>
    </row>
    <row r="322" spans="2:47" s="217" customFormat="1" ht="12">
      <c r="B322" s="24"/>
      <c r="D322" s="161" t="s">
        <v>176</v>
      </c>
      <c r="F322" s="162" t="s">
        <v>2534</v>
      </c>
      <c r="I322" s="9"/>
      <c r="L322" s="24"/>
      <c r="M322" s="163"/>
      <c r="N322" s="50"/>
      <c r="O322" s="50"/>
      <c r="P322" s="50"/>
      <c r="Q322" s="50"/>
      <c r="R322" s="50"/>
      <c r="S322" s="50"/>
      <c r="T322" s="51"/>
      <c r="AT322" s="12" t="s">
        <v>176</v>
      </c>
      <c r="AU322" s="12" t="s">
        <v>75</v>
      </c>
    </row>
    <row r="323" spans="2:65" s="217" customFormat="1" ht="16.5" customHeight="1">
      <c r="B323" s="24"/>
      <c r="C323" s="149" t="s">
        <v>843</v>
      </c>
      <c r="D323" s="149" t="s">
        <v>169</v>
      </c>
      <c r="E323" s="150" t="s">
        <v>2535</v>
      </c>
      <c r="F323" s="151" t="s">
        <v>2536</v>
      </c>
      <c r="G323" s="152" t="s">
        <v>508</v>
      </c>
      <c r="H323" s="153">
        <v>17</v>
      </c>
      <c r="I323" s="3"/>
      <c r="J323" s="154">
        <f>ROUND(I323*H323,2)</f>
        <v>0</v>
      </c>
      <c r="K323" s="151" t="s">
        <v>1</v>
      </c>
      <c r="L323" s="24"/>
      <c r="M323" s="155" t="s">
        <v>1</v>
      </c>
      <c r="N323" s="156" t="s">
        <v>33</v>
      </c>
      <c r="O323" s="157">
        <v>0</v>
      </c>
      <c r="P323" s="157">
        <f>O323*H323</f>
        <v>0</v>
      </c>
      <c r="Q323" s="157">
        <v>0</v>
      </c>
      <c r="R323" s="157">
        <f>Q323*H323</f>
        <v>0</v>
      </c>
      <c r="S323" s="157">
        <v>0</v>
      </c>
      <c r="T323" s="158">
        <f>S323*H323</f>
        <v>0</v>
      </c>
      <c r="AR323" s="159" t="s">
        <v>174</v>
      </c>
      <c r="AT323" s="159" t="s">
        <v>169</v>
      </c>
      <c r="AU323" s="159" t="s">
        <v>75</v>
      </c>
      <c r="AY323" s="12" t="s">
        <v>167</v>
      </c>
      <c r="BE323" s="160">
        <f>IF(N323="základní",J323,0)</f>
        <v>0</v>
      </c>
      <c r="BF323" s="160">
        <f>IF(N323="snížená",J323,0)</f>
        <v>0</v>
      </c>
      <c r="BG323" s="160">
        <f>IF(N323="zákl. přenesená",J323,0)</f>
        <v>0</v>
      </c>
      <c r="BH323" s="160">
        <f>IF(N323="sníž. přenesená",J323,0)</f>
        <v>0</v>
      </c>
      <c r="BI323" s="160">
        <f>IF(N323="nulová",J323,0)</f>
        <v>0</v>
      </c>
      <c r="BJ323" s="12" t="s">
        <v>75</v>
      </c>
      <c r="BK323" s="160">
        <f>ROUND(I323*H323,2)</f>
        <v>0</v>
      </c>
      <c r="BL323" s="12" t="s">
        <v>174</v>
      </c>
      <c r="BM323" s="159" t="s">
        <v>1879</v>
      </c>
    </row>
    <row r="324" spans="2:47" s="217" customFormat="1" ht="12">
      <c r="B324" s="24"/>
      <c r="D324" s="161" t="s">
        <v>176</v>
      </c>
      <c r="F324" s="162" t="s">
        <v>2536</v>
      </c>
      <c r="L324" s="24"/>
      <c r="M324" s="163"/>
      <c r="N324" s="50"/>
      <c r="O324" s="50"/>
      <c r="P324" s="50"/>
      <c r="Q324" s="50"/>
      <c r="R324" s="50"/>
      <c r="S324" s="50"/>
      <c r="T324" s="51"/>
      <c r="AT324" s="12" t="s">
        <v>176</v>
      </c>
      <c r="AU324" s="12" t="s">
        <v>75</v>
      </c>
    </row>
    <row r="325" spans="2:65" s="217" customFormat="1" ht="16.5" customHeight="1">
      <c r="B325" s="24"/>
      <c r="C325" s="149" t="s">
        <v>848</v>
      </c>
      <c r="D325" s="149" t="s">
        <v>169</v>
      </c>
      <c r="E325" s="150" t="s">
        <v>2537</v>
      </c>
      <c r="F325" s="151" t="s">
        <v>2538</v>
      </c>
      <c r="G325" s="152" t="s">
        <v>508</v>
      </c>
      <c r="H325" s="153">
        <v>4</v>
      </c>
      <c r="I325" s="3"/>
      <c r="J325" s="154">
        <f>ROUND(I325*H325,2)</f>
        <v>0</v>
      </c>
      <c r="K325" s="151" t="s">
        <v>1</v>
      </c>
      <c r="L325" s="24"/>
      <c r="M325" s="155" t="s">
        <v>1</v>
      </c>
      <c r="N325" s="156" t="s">
        <v>33</v>
      </c>
      <c r="O325" s="157">
        <v>0</v>
      </c>
      <c r="P325" s="157">
        <f>O325*H325</f>
        <v>0</v>
      </c>
      <c r="Q325" s="157">
        <v>0</v>
      </c>
      <c r="R325" s="157">
        <f>Q325*H325</f>
        <v>0</v>
      </c>
      <c r="S325" s="157">
        <v>0</v>
      </c>
      <c r="T325" s="158">
        <f>S325*H325</f>
        <v>0</v>
      </c>
      <c r="AR325" s="159" t="s">
        <v>174</v>
      </c>
      <c r="AT325" s="159" t="s">
        <v>169</v>
      </c>
      <c r="AU325" s="159" t="s">
        <v>75</v>
      </c>
      <c r="AY325" s="12" t="s">
        <v>167</v>
      </c>
      <c r="BE325" s="160">
        <f>IF(N325="základní",J325,0)</f>
        <v>0</v>
      </c>
      <c r="BF325" s="160">
        <f>IF(N325="snížená",J325,0)</f>
        <v>0</v>
      </c>
      <c r="BG325" s="160">
        <f>IF(N325="zákl. přenesená",J325,0)</f>
        <v>0</v>
      </c>
      <c r="BH325" s="160">
        <f>IF(N325="sníž. přenesená",J325,0)</f>
        <v>0</v>
      </c>
      <c r="BI325" s="160">
        <f>IF(N325="nulová",J325,0)</f>
        <v>0</v>
      </c>
      <c r="BJ325" s="12" t="s">
        <v>75</v>
      </c>
      <c r="BK325" s="160">
        <f>ROUND(I325*H325,2)</f>
        <v>0</v>
      </c>
      <c r="BL325" s="12" t="s">
        <v>174</v>
      </c>
      <c r="BM325" s="159" t="s">
        <v>1884</v>
      </c>
    </row>
    <row r="326" spans="2:47" s="217" customFormat="1" ht="12">
      <c r="B326" s="24"/>
      <c r="D326" s="161" t="s">
        <v>176</v>
      </c>
      <c r="F326" s="162" t="s">
        <v>2538</v>
      </c>
      <c r="I326" s="209"/>
      <c r="L326" s="24"/>
      <c r="M326" s="163"/>
      <c r="N326" s="50"/>
      <c r="O326" s="50"/>
      <c r="P326" s="50"/>
      <c r="Q326" s="50"/>
      <c r="R326" s="50"/>
      <c r="S326" s="50"/>
      <c r="T326" s="51"/>
      <c r="AT326" s="12" t="s">
        <v>176</v>
      </c>
      <c r="AU326" s="12" t="s">
        <v>75</v>
      </c>
    </row>
    <row r="327" spans="2:65" s="217" customFormat="1" ht="16.5" customHeight="1">
      <c r="B327" s="24"/>
      <c r="C327" s="149" t="s">
        <v>856</v>
      </c>
      <c r="D327" s="149" t="s">
        <v>169</v>
      </c>
      <c r="E327" s="150" t="s">
        <v>2539</v>
      </c>
      <c r="F327" s="151" t="s">
        <v>2540</v>
      </c>
      <c r="G327" s="152" t="s">
        <v>508</v>
      </c>
      <c r="H327" s="153">
        <v>8</v>
      </c>
      <c r="I327" s="3"/>
      <c r="J327" s="154">
        <f>ROUND(I327*H327,2)</f>
        <v>0</v>
      </c>
      <c r="K327" s="151" t="s">
        <v>1</v>
      </c>
      <c r="L327" s="24"/>
      <c r="M327" s="155" t="s">
        <v>1</v>
      </c>
      <c r="N327" s="156" t="s">
        <v>33</v>
      </c>
      <c r="O327" s="157">
        <v>0</v>
      </c>
      <c r="P327" s="157">
        <f>O327*H327</f>
        <v>0</v>
      </c>
      <c r="Q327" s="157">
        <v>0</v>
      </c>
      <c r="R327" s="157">
        <f>Q327*H327</f>
        <v>0</v>
      </c>
      <c r="S327" s="157">
        <v>0</v>
      </c>
      <c r="T327" s="158">
        <f>S327*H327</f>
        <v>0</v>
      </c>
      <c r="AR327" s="159" t="s">
        <v>174</v>
      </c>
      <c r="AT327" s="159" t="s">
        <v>169</v>
      </c>
      <c r="AU327" s="159" t="s">
        <v>75</v>
      </c>
      <c r="AY327" s="12" t="s">
        <v>167</v>
      </c>
      <c r="BE327" s="160">
        <f>IF(N327="základní",J327,0)</f>
        <v>0</v>
      </c>
      <c r="BF327" s="160">
        <f>IF(N327="snížená",J327,0)</f>
        <v>0</v>
      </c>
      <c r="BG327" s="160">
        <f>IF(N327="zákl. přenesená",J327,0)</f>
        <v>0</v>
      </c>
      <c r="BH327" s="160">
        <f>IF(N327="sníž. přenesená",J327,0)</f>
        <v>0</v>
      </c>
      <c r="BI327" s="160">
        <f>IF(N327="nulová",J327,0)</f>
        <v>0</v>
      </c>
      <c r="BJ327" s="12" t="s">
        <v>75</v>
      </c>
      <c r="BK327" s="160">
        <f>ROUND(I327*H327,2)</f>
        <v>0</v>
      </c>
      <c r="BL327" s="12" t="s">
        <v>174</v>
      </c>
      <c r="BM327" s="159" t="s">
        <v>1692</v>
      </c>
    </row>
    <row r="328" spans="2:47" s="217" customFormat="1" ht="12">
      <c r="B328" s="24"/>
      <c r="D328" s="161" t="s">
        <v>176</v>
      </c>
      <c r="F328" s="162" t="s">
        <v>2540</v>
      </c>
      <c r="L328" s="24"/>
      <c r="M328" s="163"/>
      <c r="N328" s="50"/>
      <c r="O328" s="50"/>
      <c r="P328" s="50"/>
      <c r="Q328" s="50"/>
      <c r="R328" s="50"/>
      <c r="S328" s="50"/>
      <c r="T328" s="51"/>
      <c r="AT328" s="12" t="s">
        <v>176</v>
      </c>
      <c r="AU328" s="12" t="s">
        <v>75</v>
      </c>
    </row>
    <row r="329" spans="2:65" s="217" customFormat="1" ht="16.5" customHeight="1">
      <c r="B329" s="24"/>
      <c r="C329" s="149" t="s">
        <v>861</v>
      </c>
      <c r="D329" s="149" t="s">
        <v>169</v>
      </c>
      <c r="E329" s="150" t="s">
        <v>2541</v>
      </c>
      <c r="F329" s="151" t="s">
        <v>2542</v>
      </c>
      <c r="G329" s="152" t="s">
        <v>1968</v>
      </c>
      <c r="H329" s="153">
        <v>15</v>
      </c>
      <c r="I329" s="3"/>
      <c r="J329" s="154">
        <f>ROUND(I329*H329,2)</f>
        <v>0</v>
      </c>
      <c r="K329" s="151" t="s">
        <v>1</v>
      </c>
      <c r="L329" s="24"/>
      <c r="M329" s="155" t="s">
        <v>1</v>
      </c>
      <c r="N329" s="156" t="s">
        <v>33</v>
      </c>
      <c r="O329" s="157">
        <v>0</v>
      </c>
      <c r="P329" s="157">
        <f>O329*H329</f>
        <v>0</v>
      </c>
      <c r="Q329" s="157">
        <v>0</v>
      </c>
      <c r="R329" s="157">
        <f>Q329*H329</f>
        <v>0</v>
      </c>
      <c r="S329" s="157">
        <v>0</v>
      </c>
      <c r="T329" s="158">
        <f>S329*H329</f>
        <v>0</v>
      </c>
      <c r="AR329" s="159" t="s">
        <v>174</v>
      </c>
      <c r="AT329" s="159" t="s">
        <v>169</v>
      </c>
      <c r="AU329" s="159" t="s">
        <v>75</v>
      </c>
      <c r="AY329" s="12" t="s">
        <v>167</v>
      </c>
      <c r="BE329" s="160">
        <f>IF(N329="základní",J329,0)</f>
        <v>0</v>
      </c>
      <c r="BF329" s="160">
        <f>IF(N329="snížená",J329,0)</f>
        <v>0</v>
      </c>
      <c r="BG329" s="160">
        <f>IF(N329="zákl. přenesená",J329,0)</f>
        <v>0</v>
      </c>
      <c r="BH329" s="160">
        <f>IF(N329="sníž. přenesená",J329,0)</f>
        <v>0</v>
      </c>
      <c r="BI329" s="160">
        <f>IF(N329="nulová",J329,0)</f>
        <v>0</v>
      </c>
      <c r="BJ329" s="12" t="s">
        <v>75</v>
      </c>
      <c r="BK329" s="160">
        <f>ROUND(I329*H329,2)</f>
        <v>0</v>
      </c>
      <c r="BL329" s="12" t="s">
        <v>174</v>
      </c>
      <c r="BM329" s="159" t="s">
        <v>1710</v>
      </c>
    </row>
    <row r="330" spans="2:47" s="217" customFormat="1" ht="12">
      <c r="B330" s="24"/>
      <c r="D330" s="161" t="s">
        <v>176</v>
      </c>
      <c r="F330" s="162" t="s">
        <v>2542</v>
      </c>
      <c r="L330" s="24"/>
      <c r="M330" s="163"/>
      <c r="N330" s="50"/>
      <c r="O330" s="50"/>
      <c r="P330" s="50"/>
      <c r="Q330" s="50"/>
      <c r="R330" s="50"/>
      <c r="S330" s="50"/>
      <c r="T330" s="51"/>
      <c r="AT330" s="12" t="s">
        <v>176</v>
      </c>
      <c r="AU330" s="12" t="s">
        <v>75</v>
      </c>
    </row>
    <row r="331" spans="2:65" s="217" customFormat="1" ht="16.5" customHeight="1">
      <c r="B331" s="24"/>
      <c r="C331" s="149" t="s">
        <v>866</v>
      </c>
      <c r="D331" s="149" t="s">
        <v>169</v>
      </c>
      <c r="E331" s="150" t="s">
        <v>2543</v>
      </c>
      <c r="F331" s="151" t="s">
        <v>2544</v>
      </c>
      <c r="G331" s="152" t="s">
        <v>1968</v>
      </c>
      <c r="H331" s="153">
        <v>20</v>
      </c>
      <c r="I331" s="3"/>
      <c r="J331" s="154">
        <f>ROUND(I331*H331,2)</f>
        <v>0</v>
      </c>
      <c r="K331" s="151" t="s">
        <v>1</v>
      </c>
      <c r="L331" s="24"/>
      <c r="M331" s="155" t="s">
        <v>1</v>
      </c>
      <c r="N331" s="156" t="s">
        <v>33</v>
      </c>
      <c r="O331" s="157">
        <v>0</v>
      </c>
      <c r="P331" s="157">
        <f>O331*H331</f>
        <v>0</v>
      </c>
      <c r="Q331" s="157">
        <v>0</v>
      </c>
      <c r="R331" s="157">
        <f>Q331*H331</f>
        <v>0</v>
      </c>
      <c r="S331" s="157">
        <v>0</v>
      </c>
      <c r="T331" s="158">
        <f>S331*H331</f>
        <v>0</v>
      </c>
      <c r="AR331" s="159" t="s">
        <v>174</v>
      </c>
      <c r="AT331" s="159" t="s">
        <v>169</v>
      </c>
      <c r="AU331" s="159" t="s">
        <v>75</v>
      </c>
      <c r="AY331" s="12" t="s">
        <v>167</v>
      </c>
      <c r="BE331" s="160">
        <f>IF(N331="základní",J331,0)</f>
        <v>0</v>
      </c>
      <c r="BF331" s="160">
        <f>IF(N331="snížená",J331,0)</f>
        <v>0</v>
      </c>
      <c r="BG331" s="160">
        <f>IF(N331="zákl. přenesená",J331,0)</f>
        <v>0</v>
      </c>
      <c r="BH331" s="160">
        <f>IF(N331="sníž. přenesená",J331,0)</f>
        <v>0</v>
      </c>
      <c r="BI331" s="160">
        <f>IF(N331="nulová",J331,0)</f>
        <v>0</v>
      </c>
      <c r="BJ331" s="12" t="s">
        <v>75</v>
      </c>
      <c r="BK331" s="160">
        <f>ROUND(I331*H331,2)</f>
        <v>0</v>
      </c>
      <c r="BL331" s="12" t="s">
        <v>174</v>
      </c>
      <c r="BM331" s="159" t="s">
        <v>1520</v>
      </c>
    </row>
    <row r="332" spans="2:47" s="217" customFormat="1" ht="12">
      <c r="B332" s="24"/>
      <c r="D332" s="161" t="s">
        <v>176</v>
      </c>
      <c r="F332" s="162" t="s">
        <v>2544</v>
      </c>
      <c r="L332" s="24"/>
      <c r="M332" s="163"/>
      <c r="N332" s="50"/>
      <c r="O332" s="50"/>
      <c r="P332" s="50"/>
      <c r="Q332" s="50"/>
      <c r="R332" s="50"/>
      <c r="S332" s="50"/>
      <c r="T332" s="51"/>
      <c r="AT332" s="12" t="s">
        <v>176</v>
      </c>
      <c r="AU332" s="12" t="s">
        <v>75</v>
      </c>
    </row>
    <row r="333" spans="2:65" s="217" customFormat="1" ht="16.5" customHeight="1">
      <c r="B333" s="24"/>
      <c r="C333" s="149" t="s">
        <v>870</v>
      </c>
      <c r="D333" s="149" t="s">
        <v>169</v>
      </c>
      <c r="E333" s="150" t="s">
        <v>1118</v>
      </c>
      <c r="F333" s="151" t="s">
        <v>2545</v>
      </c>
      <c r="G333" s="152" t="s">
        <v>508</v>
      </c>
      <c r="H333" s="153">
        <v>1</v>
      </c>
      <c r="I333" s="3"/>
      <c r="J333" s="154">
        <f>ROUND(I333*H333,2)</f>
        <v>0</v>
      </c>
      <c r="K333" s="151" t="s">
        <v>1</v>
      </c>
      <c r="L333" s="24"/>
      <c r="M333" s="155" t="s">
        <v>1</v>
      </c>
      <c r="N333" s="156" t="s">
        <v>33</v>
      </c>
      <c r="O333" s="157">
        <v>0</v>
      </c>
      <c r="P333" s="157">
        <f>O333*H333</f>
        <v>0</v>
      </c>
      <c r="Q333" s="157">
        <v>0</v>
      </c>
      <c r="R333" s="157">
        <f>Q333*H333</f>
        <v>0</v>
      </c>
      <c r="S333" s="157">
        <v>0</v>
      </c>
      <c r="T333" s="158">
        <f>S333*H333</f>
        <v>0</v>
      </c>
      <c r="AR333" s="159" t="s">
        <v>174</v>
      </c>
      <c r="AT333" s="159" t="s">
        <v>169</v>
      </c>
      <c r="AU333" s="159" t="s">
        <v>75</v>
      </c>
      <c r="AY333" s="12" t="s">
        <v>167</v>
      </c>
      <c r="BE333" s="160">
        <f>IF(N333="základní",J333,0)</f>
        <v>0</v>
      </c>
      <c r="BF333" s="160">
        <f>IF(N333="snížená",J333,0)</f>
        <v>0</v>
      </c>
      <c r="BG333" s="160">
        <f>IF(N333="zákl. přenesená",J333,0)</f>
        <v>0</v>
      </c>
      <c r="BH333" s="160">
        <f>IF(N333="sníž. přenesená",J333,0)</f>
        <v>0</v>
      </c>
      <c r="BI333" s="160">
        <f>IF(N333="nulová",J333,0)</f>
        <v>0</v>
      </c>
      <c r="BJ333" s="12" t="s">
        <v>75</v>
      </c>
      <c r="BK333" s="160">
        <f>ROUND(I333*H333,2)</f>
        <v>0</v>
      </c>
      <c r="BL333" s="12" t="s">
        <v>174</v>
      </c>
      <c r="BM333" s="159" t="s">
        <v>2546</v>
      </c>
    </row>
    <row r="334" spans="2:47" s="217" customFormat="1" ht="12">
      <c r="B334" s="24"/>
      <c r="D334" s="161" t="s">
        <v>176</v>
      </c>
      <c r="F334" s="162" t="s">
        <v>2545</v>
      </c>
      <c r="L334" s="24"/>
      <c r="M334" s="163"/>
      <c r="N334" s="50"/>
      <c r="O334" s="50"/>
      <c r="P334" s="50"/>
      <c r="Q334" s="50"/>
      <c r="R334" s="50"/>
      <c r="S334" s="50"/>
      <c r="T334" s="51"/>
      <c r="AT334" s="12" t="s">
        <v>176</v>
      </c>
      <c r="AU334" s="12" t="s">
        <v>75</v>
      </c>
    </row>
    <row r="335" spans="2:65" s="217" customFormat="1" ht="16.5" customHeight="1">
      <c r="B335" s="24"/>
      <c r="C335" s="149" t="s">
        <v>875</v>
      </c>
      <c r="D335" s="149" t="s">
        <v>169</v>
      </c>
      <c r="E335" s="150" t="s">
        <v>1125</v>
      </c>
      <c r="F335" s="151" t="s">
        <v>2547</v>
      </c>
      <c r="G335" s="152" t="s">
        <v>941</v>
      </c>
      <c r="H335" s="153">
        <v>1</v>
      </c>
      <c r="I335" s="3"/>
      <c r="J335" s="154">
        <f>ROUND(I335*H335,2)</f>
        <v>0</v>
      </c>
      <c r="K335" s="151" t="s">
        <v>1</v>
      </c>
      <c r="L335" s="24"/>
      <c r="M335" s="155" t="s">
        <v>1</v>
      </c>
      <c r="N335" s="156" t="s">
        <v>33</v>
      </c>
      <c r="O335" s="157">
        <v>0</v>
      </c>
      <c r="P335" s="157">
        <f>O335*H335</f>
        <v>0</v>
      </c>
      <c r="Q335" s="157">
        <v>0</v>
      </c>
      <c r="R335" s="157">
        <f>Q335*H335</f>
        <v>0</v>
      </c>
      <c r="S335" s="157">
        <v>0</v>
      </c>
      <c r="T335" s="158">
        <f>S335*H335</f>
        <v>0</v>
      </c>
      <c r="AR335" s="159" t="s">
        <v>174</v>
      </c>
      <c r="AT335" s="159" t="s">
        <v>169</v>
      </c>
      <c r="AU335" s="159" t="s">
        <v>75</v>
      </c>
      <c r="AY335" s="12" t="s">
        <v>167</v>
      </c>
      <c r="BE335" s="160">
        <f>IF(N335="základní",J335,0)</f>
        <v>0</v>
      </c>
      <c r="BF335" s="160">
        <f>IF(N335="snížená",J335,0)</f>
        <v>0</v>
      </c>
      <c r="BG335" s="160">
        <f>IF(N335="zákl. přenesená",J335,0)</f>
        <v>0</v>
      </c>
      <c r="BH335" s="160">
        <f>IF(N335="sníž. přenesená",J335,0)</f>
        <v>0</v>
      </c>
      <c r="BI335" s="160">
        <f>IF(N335="nulová",J335,0)</f>
        <v>0</v>
      </c>
      <c r="BJ335" s="12" t="s">
        <v>75</v>
      </c>
      <c r="BK335" s="160">
        <f>ROUND(I335*H335,2)</f>
        <v>0</v>
      </c>
      <c r="BL335" s="12" t="s">
        <v>174</v>
      </c>
      <c r="BM335" s="159" t="s">
        <v>2548</v>
      </c>
    </row>
    <row r="336" spans="2:47" s="217" customFormat="1" ht="12">
      <c r="B336" s="24"/>
      <c r="D336" s="161" t="s">
        <v>176</v>
      </c>
      <c r="F336" s="162" t="s">
        <v>2547</v>
      </c>
      <c r="L336" s="24"/>
      <c r="M336" s="163"/>
      <c r="N336" s="50"/>
      <c r="O336" s="50"/>
      <c r="P336" s="50"/>
      <c r="Q336" s="50"/>
      <c r="R336" s="50"/>
      <c r="S336" s="50"/>
      <c r="T336" s="51"/>
      <c r="AT336" s="12" t="s">
        <v>176</v>
      </c>
      <c r="AU336" s="12" t="s">
        <v>75</v>
      </c>
    </row>
    <row r="337" spans="2:65" s="217" customFormat="1" ht="16.5" customHeight="1">
      <c r="B337" s="24"/>
      <c r="C337" s="149" t="s">
        <v>879</v>
      </c>
      <c r="D337" s="149" t="s">
        <v>169</v>
      </c>
      <c r="E337" s="150" t="s">
        <v>2549</v>
      </c>
      <c r="F337" s="151" t="s">
        <v>2550</v>
      </c>
      <c r="G337" s="152" t="s">
        <v>941</v>
      </c>
      <c r="H337" s="153">
        <v>1</v>
      </c>
      <c r="I337" s="3"/>
      <c r="J337" s="154">
        <f>ROUND(I337*H337,2)</f>
        <v>0</v>
      </c>
      <c r="K337" s="151" t="s">
        <v>1</v>
      </c>
      <c r="L337" s="24"/>
      <c r="M337" s="155" t="s">
        <v>1</v>
      </c>
      <c r="N337" s="156" t="s">
        <v>33</v>
      </c>
      <c r="O337" s="157">
        <v>0</v>
      </c>
      <c r="P337" s="157">
        <f>O337*H337</f>
        <v>0</v>
      </c>
      <c r="Q337" s="157">
        <v>0</v>
      </c>
      <c r="R337" s="157">
        <f>Q337*H337</f>
        <v>0</v>
      </c>
      <c r="S337" s="157">
        <v>0</v>
      </c>
      <c r="T337" s="158">
        <f>S337*H337</f>
        <v>0</v>
      </c>
      <c r="AR337" s="159" t="s">
        <v>174</v>
      </c>
      <c r="AT337" s="159" t="s">
        <v>169</v>
      </c>
      <c r="AU337" s="159" t="s">
        <v>75</v>
      </c>
      <c r="AY337" s="12" t="s">
        <v>167</v>
      </c>
      <c r="BE337" s="160">
        <f>IF(N337="základní",J337,0)</f>
        <v>0</v>
      </c>
      <c r="BF337" s="160">
        <f>IF(N337="snížená",J337,0)</f>
        <v>0</v>
      </c>
      <c r="BG337" s="160">
        <f>IF(N337="zákl. přenesená",J337,0)</f>
        <v>0</v>
      </c>
      <c r="BH337" s="160">
        <f>IF(N337="sníž. přenesená",J337,0)</f>
        <v>0</v>
      </c>
      <c r="BI337" s="160">
        <f>IF(N337="nulová",J337,0)</f>
        <v>0</v>
      </c>
      <c r="BJ337" s="12" t="s">
        <v>75</v>
      </c>
      <c r="BK337" s="160">
        <f>ROUND(I337*H337,2)</f>
        <v>0</v>
      </c>
      <c r="BL337" s="12" t="s">
        <v>174</v>
      </c>
      <c r="BM337" s="159" t="s">
        <v>2551</v>
      </c>
    </row>
    <row r="338" spans="2:47" s="217" customFormat="1" ht="12">
      <c r="B338" s="24"/>
      <c r="D338" s="161" t="s">
        <v>176</v>
      </c>
      <c r="F338" s="162" t="s">
        <v>2550</v>
      </c>
      <c r="I338" s="209"/>
      <c r="L338" s="24"/>
      <c r="M338" s="163"/>
      <c r="N338" s="50"/>
      <c r="O338" s="50"/>
      <c r="P338" s="50"/>
      <c r="Q338" s="50"/>
      <c r="R338" s="50"/>
      <c r="S338" s="50"/>
      <c r="T338" s="51"/>
      <c r="AT338" s="12" t="s">
        <v>176</v>
      </c>
      <c r="AU338" s="12" t="s">
        <v>75</v>
      </c>
    </row>
    <row r="339" spans="2:65" s="217" customFormat="1" ht="24" customHeight="1">
      <c r="B339" s="24"/>
      <c r="C339" s="149" t="s">
        <v>884</v>
      </c>
      <c r="D339" s="149" t="s">
        <v>169</v>
      </c>
      <c r="E339" s="150" t="s">
        <v>2552</v>
      </c>
      <c r="F339" s="151" t="s">
        <v>2553</v>
      </c>
      <c r="G339" s="152" t="s">
        <v>941</v>
      </c>
      <c r="H339" s="153">
        <v>1</v>
      </c>
      <c r="I339" s="3"/>
      <c r="J339" s="154">
        <f>ROUND(I339*H339,2)</f>
        <v>0</v>
      </c>
      <c r="K339" s="151" t="s">
        <v>1</v>
      </c>
      <c r="L339" s="24"/>
      <c r="M339" s="155" t="s">
        <v>1</v>
      </c>
      <c r="N339" s="156" t="s">
        <v>33</v>
      </c>
      <c r="O339" s="157">
        <v>0</v>
      </c>
      <c r="P339" s="157">
        <f>O339*H339</f>
        <v>0</v>
      </c>
      <c r="Q339" s="157">
        <v>0</v>
      </c>
      <c r="R339" s="157">
        <f>Q339*H339</f>
        <v>0</v>
      </c>
      <c r="S339" s="157">
        <v>0</v>
      </c>
      <c r="T339" s="158">
        <f>S339*H339</f>
        <v>0</v>
      </c>
      <c r="AR339" s="159" t="s">
        <v>174</v>
      </c>
      <c r="AT339" s="159" t="s">
        <v>169</v>
      </c>
      <c r="AU339" s="159" t="s">
        <v>75</v>
      </c>
      <c r="AY339" s="12" t="s">
        <v>167</v>
      </c>
      <c r="BE339" s="160">
        <f>IF(N339="základní",J339,0)</f>
        <v>0</v>
      </c>
      <c r="BF339" s="160">
        <f>IF(N339="snížená",J339,0)</f>
        <v>0</v>
      </c>
      <c r="BG339" s="160">
        <f>IF(N339="zákl. přenesená",J339,0)</f>
        <v>0</v>
      </c>
      <c r="BH339" s="160">
        <f>IF(N339="sníž. přenesená",J339,0)</f>
        <v>0</v>
      </c>
      <c r="BI339" s="160">
        <f>IF(N339="nulová",J339,0)</f>
        <v>0</v>
      </c>
      <c r="BJ339" s="12" t="s">
        <v>75</v>
      </c>
      <c r="BK339" s="160">
        <f>ROUND(I339*H339,2)</f>
        <v>0</v>
      </c>
      <c r="BL339" s="12" t="s">
        <v>174</v>
      </c>
      <c r="BM339" s="159" t="s">
        <v>2554</v>
      </c>
    </row>
    <row r="340" spans="2:47" s="217" customFormat="1" ht="12">
      <c r="B340" s="24"/>
      <c r="D340" s="161" t="s">
        <v>176</v>
      </c>
      <c r="F340" s="162" t="s">
        <v>2553</v>
      </c>
      <c r="L340" s="24"/>
      <c r="M340" s="163"/>
      <c r="N340" s="50"/>
      <c r="O340" s="50"/>
      <c r="P340" s="50"/>
      <c r="Q340" s="50"/>
      <c r="R340" s="50"/>
      <c r="S340" s="50"/>
      <c r="T340" s="51"/>
      <c r="AT340" s="12" t="s">
        <v>176</v>
      </c>
      <c r="AU340" s="12" t="s">
        <v>75</v>
      </c>
    </row>
    <row r="341" spans="2:65" s="217" customFormat="1" ht="16.5" customHeight="1">
      <c r="B341" s="24"/>
      <c r="C341" s="149" t="s">
        <v>888</v>
      </c>
      <c r="D341" s="149" t="s">
        <v>169</v>
      </c>
      <c r="E341" s="150" t="s">
        <v>2555</v>
      </c>
      <c r="F341" s="151" t="s">
        <v>1963</v>
      </c>
      <c r="G341" s="152" t="s">
        <v>941</v>
      </c>
      <c r="H341" s="153">
        <v>1</v>
      </c>
      <c r="I341" s="3"/>
      <c r="J341" s="154">
        <f>ROUND(I341*H341,2)</f>
        <v>0</v>
      </c>
      <c r="K341" s="151" t="s">
        <v>1</v>
      </c>
      <c r="L341" s="24"/>
      <c r="M341" s="155" t="s">
        <v>1</v>
      </c>
      <c r="N341" s="156" t="s">
        <v>33</v>
      </c>
      <c r="O341" s="157">
        <v>0</v>
      </c>
      <c r="P341" s="157">
        <f>O341*H341</f>
        <v>0</v>
      </c>
      <c r="Q341" s="157">
        <v>0</v>
      </c>
      <c r="R341" s="157">
        <f>Q341*H341</f>
        <v>0</v>
      </c>
      <c r="S341" s="157">
        <v>0</v>
      </c>
      <c r="T341" s="158">
        <f>S341*H341</f>
        <v>0</v>
      </c>
      <c r="AR341" s="159" t="s">
        <v>174</v>
      </c>
      <c r="AT341" s="159" t="s">
        <v>169</v>
      </c>
      <c r="AU341" s="159" t="s">
        <v>75</v>
      </c>
      <c r="AY341" s="12" t="s">
        <v>167</v>
      </c>
      <c r="BE341" s="160">
        <f>IF(N341="základní",J341,0)</f>
        <v>0</v>
      </c>
      <c r="BF341" s="160">
        <f>IF(N341="snížená",J341,0)</f>
        <v>0</v>
      </c>
      <c r="BG341" s="160">
        <f>IF(N341="zákl. přenesená",J341,0)</f>
        <v>0</v>
      </c>
      <c r="BH341" s="160">
        <f>IF(N341="sníž. přenesená",J341,0)</f>
        <v>0</v>
      </c>
      <c r="BI341" s="160">
        <f>IF(N341="nulová",J341,0)</f>
        <v>0</v>
      </c>
      <c r="BJ341" s="12" t="s">
        <v>75</v>
      </c>
      <c r="BK341" s="160">
        <f>ROUND(I341*H341,2)</f>
        <v>0</v>
      </c>
      <c r="BL341" s="12" t="s">
        <v>174</v>
      </c>
      <c r="BM341" s="159" t="s">
        <v>2556</v>
      </c>
    </row>
    <row r="342" spans="2:47" s="217" customFormat="1" ht="12">
      <c r="B342" s="24"/>
      <c r="D342" s="161" t="s">
        <v>176</v>
      </c>
      <c r="F342" s="162" t="s">
        <v>1963</v>
      </c>
      <c r="L342" s="24"/>
      <c r="M342" s="163"/>
      <c r="N342" s="50"/>
      <c r="O342" s="50"/>
      <c r="P342" s="50"/>
      <c r="Q342" s="50"/>
      <c r="R342" s="50"/>
      <c r="S342" s="50"/>
      <c r="T342" s="51"/>
      <c r="AT342" s="12" t="s">
        <v>176</v>
      </c>
      <c r="AU342" s="12" t="s">
        <v>75</v>
      </c>
    </row>
    <row r="343" spans="2:65" s="217" customFormat="1" ht="16.5" customHeight="1">
      <c r="B343" s="24"/>
      <c r="C343" s="149" t="s">
        <v>895</v>
      </c>
      <c r="D343" s="149" t="s">
        <v>169</v>
      </c>
      <c r="E343" s="150" t="s">
        <v>2557</v>
      </c>
      <c r="F343" s="151" t="s">
        <v>2558</v>
      </c>
      <c r="G343" s="152" t="s">
        <v>941</v>
      </c>
      <c r="H343" s="153">
        <v>1</v>
      </c>
      <c r="I343" s="3"/>
      <c r="J343" s="154">
        <f>ROUND(I343*H343,2)</f>
        <v>0</v>
      </c>
      <c r="K343" s="151" t="s">
        <v>1</v>
      </c>
      <c r="L343" s="24"/>
      <c r="M343" s="155" t="s">
        <v>1</v>
      </c>
      <c r="N343" s="156" t="s">
        <v>33</v>
      </c>
      <c r="O343" s="157">
        <v>0</v>
      </c>
      <c r="P343" s="157">
        <f>O343*H343</f>
        <v>0</v>
      </c>
      <c r="Q343" s="157">
        <v>0</v>
      </c>
      <c r="R343" s="157">
        <f>Q343*H343</f>
        <v>0</v>
      </c>
      <c r="S343" s="157">
        <v>0</v>
      </c>
      <c r="T343" s="158">
        <f>S343*H343</f>
        <v>0</v>
      </c>
      <c r="AR343" s="159" t="s">
        <v>174</v>
      </c>
      <c r="AT343" s="159" t="s">
        <v>169</v>
      </c>
      <c r="AU343" s="159" t="s">
        <v>75</v>
      </c>
      <c r="AY343" s="12" t="s">
        <v>167</v>
      </c>
      <c r="BE343" s="160">
        <f>IF(N343="základní",J343,0)</f>
        <v>0</v>
      </c>
      <c r="BF343" s="160">
        <f>IF(N343="snížená",J343,0)</f>
        <v>0</v>
      </c>
      <c r="BG343" s="160">
        <f>IF(N343="zákl. přenesená",J343,0)</f>
        <v>0</v>
      </c>
      <c r="BH343" s="160">
        <f>IF(N343="sníž. přenesená",J343,0)</f>
        <v>0</v>
      </c>
      <c r="BI343" s="160">
        <f>IF(N343="nulová",J343,0)</f>
        <v>0</v>
      </c>
      <c r="BJ343" s="12" t="s">
        <v>75</v>
      </c>
      <c r="BK343" s="160">
        <f>ROUND(I343*H343,2)</f>
        <v>0</v>
      </c>
      <c r="BL343" s="12" t="s">
        <v>174</v>
      </c>
      <c r="BM343" s="159" t="s">
        <v>2559</v>
      </c>
    </row>
    <row r="344" spans="2:47" s="217" customFormat="1" ht="12">
      <c r="B344" s="24"/>
      <c r="D344" s="161" t="s">
        <v>176</v>
      </c>
      <c r="F344" s="162" t="s">
        <v>2558</v>
      </c>
      <c r="L344" s="24"/>
      <c r="M344" s="231"/>
      <c r="N344" s="232"/>
      <c r="O344" s="232"/>
      <c r="P344" s="232"/>
      <c r="Q344" s="232"/>
      <c r="R344" s="232"/>
      <c r="S344" s="232"/>
      <c r="T344" s="233"/>
      <c r="AT344" s="12" t="s">
        <v>176</v>
      </c>
      <c r="AU344" s="12" t="s">
        <v>75</v>
      </c>
    </row>
    <row r="345" spans="2:12" s="217" customFormat="1" ht="6.95" customHeight="1">
      <c r="B345" s="38"/>
      <c r="C345" s="39"/>
      <c r="D345" s="39"/>
      <c r="E345" s="39"/>
      <c r="F345" s="39"/>
      <c r="G345" s="39"/>
      <c r="H345" s="39"/>
      <c r="I345" s="39"/>
      <c r="J345" s="39"/>
      <c r="K345" s="39"/>
      <c r="L345" s="24"/>
    </row>
    <row r="346" s="211" customFormat="1" ht="12"/>
    <row r="347" s="211" customFormat="1" ht="12"/>
  </sheetData>
  <sheetProtection password="C441" sheet="1" objects="1" scenarios="1"/>
  <autoFilter ref="C130:K344"/>
  <mergeCells count="12">
    <mergeCell ref="E123:H123"/>
    <mergeCell ref="L2:V2"/>
    <mergeCell ref="E85:H85"/>
    <mergeCell ref="E87:H87"/>
    <mergeCell ref="E89:H89"/>
    <mergeCell ref="E119:H119"/>
    <mergeCell ref="E121:H12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16"/>
  <sheetViews>
    <sheetView zoomScale="110" zoomScaleNormal="110" workbookViewId="0" topLeftCell="A1"/>
  </sheetViews>
  <sheetFormatPr defaultColWidth="9.140625" defaultRowHeight="12"/>
  <cols>
    <col min="1" max="1" width="9.28125" style="2" customWidth="1"/>
    <col min="2" max="2" width="11.8515625" style="2" customWidth="1"/>
    <col min="3" max="3" width="55.8515625" style="2" customWidth="1"/>
    <col min="4" max="4" width="11.7109375" style="2" bestFit="1" customWidth="1"/>
    <col min="5" max="5" width="32.421875" style="2" customWidth="1"/>
    <col min="6" max="6" width="14.8515625" style="2" customWidth="1"/>
    <col min="7" max="7" width="13.00390625" style="2" customWidth="1"/>
    <col min="8" max="8" width="13.28125" style="2" customWidth="1"/>
    <col min="9" max="9" width="14.140625" style="2" customWidth="1"/>
    <col min="10" max="10" width="9.28125" style="2" customWidth="1"/>
    <col min="11" max="11" width="11.421875" style="2" bestFit="1" customWidth="1"/>
    <col min="12" max="16384" width="9.28125" style="2" customWidth="1"/>
  </cols>
  <sheetData>
    <row r="1" s="236" customFormat="1" ht="13.5" thickBot="1"/>
    <row r="2" spans="2:8" s="236" customFormat="1" ht="18" thickBot="1">
      <c r="B2" s="443" t="s">
        <v>2870</v>
      </c>
      <c r="C2" s="444"/>
      <c r="D2" s="444"/>
      <c r="E2" s="444"/>
      <c r="F2" s="444"/>
      <c r="G2" s="444"/>
      <c r="H2" s="445"/>
    </row>
    <row r="3" spans="2:8" s="236" customFormat="1" ht="12">
      <c r="B3" s="237"/>
      <c r="C3" s="238"/>
      <c r="D3" s="238"/>
      <c r="E3" s="238"/>
      <c r="F3" s="238"/>
      <c r="G3" s="238"/>
      <c r="H3" s="239"/>
    </row>
    <row r="4" spans="2:8" s="236" customFormat="1" ht="12">
      <c r="B4" s="240" t="s">
        <v>14</v>
      </c>
      <c r="C4" s="241" t="s">
        <v>2871</v>
      </c>
      <c r="H4" s="242"/>
    </row>
    <row r="5" spans="2:8" s="236" customFormat="1" ht="12">
      <c r="B5" s="240" t="s">
        <v>119</v>
      </c>
      <c r="C5" s="243" t="s">
        <v>2877</v>
      </c>
      <c r="H5" s="242"/>
    </row>
    <row r="6" spans="2:8" s="236" customFormat="1" ht="12">
      <c r="B6" s="240"/>
      <c r="F6" s="244" t="s">
        <v>18</v>
      </c>
      <c r="G6" s="373">
        <v>43760</v>
      </c>
      <c r="H6" s="242"/>
    </row>
    <row r="7" spans="2:8" s="236" customFormat="1" ht="12">
      <c r="B7" s="240" t="s">
        <v>17</v>
      </c>
      <c r="C7" s="245"/>
      <c r="H7" s="242"/>
    </row>
    <row r="8" spans="2:8" s="236" customFormat="1" ht="12">
      <c r="B8" s="240"/>
      <c r="C8" s="245"/>
      <c r="F8" s="236" t="s">
        <v>20</v>
      </c>
      <c r="G8" s="236" t="s">
        <v>2874</v>
      </c>
      <c r="H8" s="242"/>
    </row>
    <row r="9" spans="2:8" s="236" customFormat="1" ht="12">
      <c r="B9" s="240" t="s">
        <v>19</v>
      </c>
      <c r="C9" s="236" t="s">
        <v>2873</v>
      </c>
      <c r="F9" s="236" t="s">
        <v>21</v>
      </c>
      <c r="G9" s="236" t="s">
        <v>2875</v>
      </c>
      <c r="H9" s="242"/>
    </row>
    <row r="10" spans="2:8" s="236" customFormat="1" ht="12">
      <c r="B10" s="240"/>
      <c r="H10" s="242"/>
    </row>
    <row r="11" spans="2:8" s="236" customFormat="1" ht="12">
      <c r="B11" s="240" t="s">
        <v>2864</v>
      </c>
      <c r="C11" s="374"/>
      <c r="D11" s="374"/>
      <c r="E11" s="374"/>
      <c r="F11" s="236" t="s">
        <v>20</v>
      </c>
      <c r="G11" s="374"/>
      <c r="H11" s="242"/>
    </row>
    <row r="12" spans="2:8" s="236" customFormat="1" ht="12">
      <c r="B12" s="240"/>
      <c r="C12" s="374"/>
      <c r="D12" s="374"/>
      <c r="E12" s="374"/>
      <c r="F12" s="236" t="s">
        <v>21</v>
      </c>
      <c r="G12" s="374"/>
      <c r="H12" s="242"/>
    </row>
    <row r="13" spans="2:8" s="236" customFormat="1" ht="12">
      <c r="B13" s="240"/>
      <c r="C13" s="374"/>
      <c r="D13" s="374"/>
      <c r="E13" s="374"/>
      <c r="H13" s="242"/>
    </row>
    <row r="14" spans="2:8" s="236" customFormat="1" ht="12">
      <c r="B14" s="240" t="s">
        <v>23</v>
      </c>
      <c r="C14" s="236" t="s">
        <v>2863</v>
      </c>
      <c r="F14" s="236" t="s">
        <v>20</v>
      </c>
      <c r="H14" s="242"/>
    </row>
    <row r="15" spans="2:8" s="236" customFormat="1" ht="12">
      <c r="B15" s="240"/>
      <c r="F15" s="236" t="s">
        <v>21</v>
      </c>
      <c r="H15" s="242"/>
    </row>
    <row r="16" spans="2:8" s="236" customFormat="1" ht="12">
      <c r="B16" s="240" t="s">
        <v>27</v>
      </c>
      <c r="C16" s="375"/>
      <c r="D16" s="374"/>
      <c r="E16" s="374"/>
      <c r="H16" s="242"/>
    </row>
    <row r="17" spans="2:8" s="236" customFormat="1" ht="12">
      <c r="B17" s="240"/>
      <c r="H17" s="242"/>
    </row>
    <row r="18" spans="2:8" s="236" customFormat="1" ht="12">
      <c r="B18" s="240"/>
      <c r="H18" s="242"/>
    </row>
    <row r="19" spans="2:8" s="236" customFormat="1" ht="12">
      <c r="B19" s="240"/>
      <c r="H19" s="242"/>
    </row>
    <row r="20" spans="2:8" s="236" customFormat="1" ht="12">
      <c r="B20" s="240"/>
      <c r="C20" s="236" t="s">
        <v>2869</v>
      </c>
      <c r="F20" s="246">
        <f>'08b - Slaboproud - část z...'!I316</f>
        <v>0</v>
      </c>
      <c r="G20" s="246"/>
      <c r="H20" s="242"/>
    </row>
    <row r="21" spans="2:8" s="236" customFormat="1" ht="12">
      <c r="B21" s="240"/>
      <c r="C21" s="236" t="s">
        <v>2832</v>
      </c>
      <c r="F21" s="246">
        <f>'08b - Slaboproud - část z...'!K316</f>
        <v>0</v>
      </c>
      <c r="G21" s="246"/>
      <c r="H21" s="242"/>
    </row>
    <row r="22" spans="2:8" s="236" customFormat="1" ht="12">
      <c r="B22" s="240"/>
      <c r="C22" s="241" t="s">
        <v>28</v>
      </c>
      <c r="F22" s="246"/>
      <c r="G22" s="246"/>
      <c r="H22" s="242"/>
    </row>
    <row r="23" spans="2:8" s="236" customFormat="1" ht="12">
      <c r="B23" s="240"/>
      <c r="F23" s="246"/>
      <c r="G23" s="246"/>
      <c r="H23" s="242"/>
    </row>
    <row r="24" spans="2:8" s="236" customFormat="1" ht="12">
      <c r="B24" s="240"/>
      <c r="C24" s="236" t="s">
        <v>2868</v>
      </c>
      <c r="D24" s="247">
        <v>0.21</v>
      </c>
      <c r="E24" s="248" t="s">
        <v>2866</v>
      </c>
      <c r="F24" s="246">
        <f>F20+F21</f>
        <v>0</v>
      </c>
      <c r="G24" s="246">
        <f>F24*0.21</f>
        <v>0</v>
      </c>
      <c r="H24" s="242"/>
    </row>
    <row r="25" spans="2:8" s="236" customFormat="1" ht="12">
      <c r="B25" s="240"/>
      <c r="C25" s="236" t="s">
        <v>2867</v>
      </c>
      <c r="D25" s="249">
        <v>0.15</v>
      </c>
      <c r="E25" s="248" t="s">
        <v>2866</v>
      </c>
      <c r="F25" s="246">
        <v>0</v>
      </c>
      <c r="G25" s="246">
        <v>0</v>
      </c>
      <c r="H25" s="242"/>
    </row>
    <row r="26" spans="2:8" s="236" customFormat="1" ht="13.5" thickBot="1">
      <c r="B26" s="240"/>
      <c r="F26" s="246"/>
      <c r="G26" s="246"/>
      <c r="H26" s="242"/>
    </row>
    <row r="27" spans="2:8" s="236" customFormat="1" ht="15.75" thickBot="1">
      <c r="B27" s="250"/>
      <c r="C27" s="251" t="s">
        <v>2865</v>
      </c>
      <c r="D27" s="251"/>
      <c r="E27" s="251"/>
      <c r="F27" s="252">
        <f>F24+G24</f>
        <v>0</v>
      </c>
      <c r="G27" s="253"/>
      <c r="H27" s="254"/>
    </row>
    <row r="28" s="236" customFormat="1" ht="12"/>
    <row r="29" s="236" customFormat="1" ht="13.5" thickBot="1"/>
    <row r="30" spans="2:8" s="236" customFormat="1" ht="18" thickBot="1">
      <c r="B30" s="443" t="s">
        <v>123</v>
      </c>
      <c r="C30" s="444"/>
      <c r="D30" s="444"/>
      <c r="E30" s="444"/>
      <c r="F30" s="444"/>
      <c r="G30" s="444"/>
      <c r="H30" s="445"/>
    </row>
    <row r="31" spans="2:8" s="236" customFormat="1" ht="12">
      <c r="B31" s="237"/>
      <c r="C31" s="238"/>
      <c r="D31" s="238"/>
      <c r="E31" s="238"/>
      <c r="F31" s="238"/>
      <c r="G31" s="238"/>
      <c r="H31" s="239"/>
    </row>
    <row r="32" spans="2:8" s="236" customFormat="1" ht="12">
      <c r="B32" s="240" t="s">
        <v>14</v>
      </c>
      <c r="C32" s="241" t="str">
        <f>'08b - Slaboproud - část z...'!C4</f>
        <v>2. etapa modernizace obj. č. 306 (hangár H53) - části západ a úseků části východ situovaného v areálu LOM PRAHA s.p. na letišti Praha – Kbely</v>
      </c>
      <c r="H32" s="242"/>
    </row>
    <row r="33" spans="2:8" s="236" customFormat="1" ht="12">
      <c r="B33" s="240" t="s">
        <v>119</v>
      </c>
      <c r="C33" s="243" t="str">
        <f>'08b - Slaboproud - část z...'!C5</f>
        <v>D.1.4.5. - Elekroinstalace slaboproud - 2. etapa - hala západ</v>
      </c>
      <c r="H33" s="242"/>
    </row>
    <row r="34" spans="2:8" s="236" customFormat="1" ht="12">
      <c r="B34" s="240"/>
      <c r="F34" s="244" t="s">
        <v>18</v>
      </c>
      <c r="G34" s="255">
        <f>'08b - Slaboproud - část z...'!G6</f>
        <v>43760</v>
      </c>
      <c r="H34" s="242"/>
    </row>
    <row r="35" spans="2:8" s="236" customFormat="1" ht="12">
      <c r="B35" s="240" t="s">
        <v>17</v>
      </c>
      <c r="H35" s="242"/>
    </row>
    <row r="36" spans="2:8" s="236" customFormat="1" ht="12">
      <c r="B36" s="240"/>
      <c r="F36" s="236" t="s">
        <v>20</v>
      </c>
      <c r="G36" s="376" t="s">
        <v>2874</v>
      </c>
      <c r="H36" s="242"/>
    </row>
    <row r="37" spans="2:8" s="236" customFormat="1" ht="12">
      <c r="B37" s="240" t="s">
        <v>19</v>
      </c>
      <c r="C37" s="236" t="s">
        <v>2873</v>
      </c>
      <c r="F37" s="236" t="s">
        <v>21</v>
      </c>
      <c r="G37" s="236" t="s">
        <v>2875</v>
      </c>
      <c r="H37" s="242"/>
    </row>
    <row r="38" spans="2:8" s="236" customFormat="1" ht="12">
      <c r="B38" s="240"/>
      <c r="H38" s="242"/>
    </row>
    <row r="39" spans="2:8" s="236" customFormat="1" ht="12">
      <c r="B39" s="240" t="s">
        <v>2864</v>
      </c>
      <c r="C39" s="374"/>
      <c r="D39" s="374"/>
      <c r="E39" s="374"/>
      <c r="F39" s="236" t="s">
        <v>20</v>
      </c>
      <c r="G39" s="374"/>
      <c r="H39" s="242"/>
    </row>
    <row r="40" spans="2:8" s="236" customFormat="1" ht="12">
      <c r="B40" s="240"/>
      <c r="C40" s="374"/>
      <c r="D40" s="374"/>
      <c r="E40" s="374"/>
      <c r="F40" s="236" t="s">
        <v>21</v>
      </c>
      <c r="G40" s="374"/>
      <c r="H40" s="242"/>
    </row>
    <row r="41" spans="2:8" s="236" customFormat="1" ht="12">
      <c r="B41" s="240"/>
      <c r="C41" s="374"/>
      <c r="D41" s="374"/>
      <c r="E41" s="374"/>
      <c r="H41" s="242"/>
    </row>
    <row r="42" spans="2:8" s="236" customFormat="1" ht="12">
      <c r="B42" s="240" t="s">
        <v>23</v>
      </c>
      <c r="C42" s="236" t="s">
        <v>2863</v>
      </c>
      <c r="F42" s="236" t="s">
        <v>20</v>
      </c>
      <c r="H42" s="242"/>
    </row>
    <row r="43" spans="2:8" s="236" customFormat="1" ht="12">
      <c r="B43" s="240"/>
      <c r="F43" s="236" t="s">
        <v>21</v>
      </c>
      <c r="H43" s="242"/>
    </row>
    <row r="44" spans="2:8" s="236" customFormat="1" ht="12">
      <c r="B44" s="240" t="s">
        <v>27</v>
      </c>
      <c r="C44" s="256"/>
      <c r="H44" s="242"/>
    </row>
    <row r="45" spans="2:8" s="236" customFormat="1" ht="13.5" thickBot="1">
      <c r="B45" s="240"/>
      <c r="H45" s="242"/>
    </row>
    <row r="46" spans="2:8" s="236" customFormat="1" ht="13.5" thickBot="1">
      <c r="B46" s="257"/>
      <c r="C46" s="258"/>
      <c r="D46" s="258"/>
      <c r="E46" s="258"/>
      <c r="F46" s="259" t="s">
        <v>2862</v>
      </c>
      <c r="G46" s="259" t="s">
        <v>2861</v>
      </c>
      <c r="H46" s="260" t="s">
        <v>2860</v>
      </c>
    </row>
    <row r="47" spans="2:8" s="236" customFormat="1" ht="12">
      <c r="B47" s="240"/>
      <c r="H47" s="242"/>
    </row>
    <row r="48" spans="2:8" s="236" customFormat="1" ht="12">
      <c r="B48" s="261" t="s">
        <v>2831</v>
      </c>
      <c r="H48" s="242"/>
    </row>
    <row r="49" spans="2:8" s="236" customFormat="1" ht="12">
      <c r="B49" s="262" t="s">
        <v>2829</v>
      </c>
      <c r="C49" s="244" t="s">
        <v>2859</v>
      </c>
      <c r="G49" s="246"/>
      <c r="H49" s="263">
        <f>'08b - Slaboproud - část z...'!I74</f>
        <v>0</v>
      </c>
    </row>
    <row r="50" spans="2:8" s="236" customFormat="1" ht="12">
      <c r="B50" s="262" t="s">
        <v>2791</v>
      </c>
      <c r="C50" s="244" t="s">
        <v>2858</v>
      </c>
      <c r="G50" s="246"/>
      <c r="H50" s="263">
        <f>'08b - Slaboproud - část z...'!I141</f>
        <v>0</v>
      </c>
    </row>
    <row r="51" spans="2:8" s="236" customFormat="1" ht="12">
      <c r="B51" s="262" t="s">
        <v>2850</v>
      </c>
      <c r="C51" s="244" t="s">
        <v>2857</v>
      </c>
      <c r="G51" s="246"/>
      <c r="H51" s="263">
        <f>'08b - Slaboproud - část z...'!I190</f>
        <v>0</v>
      </c>
    </row>
    <row r="52" spans="2:8" s="236" customFormat="1" ht="12">
      <c r="B52" s="262" t="s">
        <v>2720</v>
      </c>
      <c r="C52" s="244" t="s">
        <v>2856</v>
      </c>
      <c r="G52" s="246"/>
      <c r="H52" s="263">
        <f>'08b - Slaboproud - část z...'!I248</f>
        <v>0</v>
      </c>
    </row>
    <row r="53" spans="2:8" s="236" customFormat="1" ht="12">
      <c r="B53" s="262" t="s">
        <v>2708</v>
      </c>
      <c r="C53" s="244" t="s">
        <v>2855</v>
      </c>
      <c r="G53" s="246"/>
      <c r="H53" s="263">
        <f>'08b - Slaboproud - část z...'!I278</f>
        <v>0</v>
      </c>
    </row>
    <row r="54" spans="2:8" s="236" customFormat="1" ht="12">
      <c r="B54" s="262" t="s">
        <v>2679</v>
      </c>
      <c r="C54" s="244" t="s">
        <v>2854</v>
      </c>
      <c r="G54" s="246"/>
      <c r="H54" s="263">
        <f>'08b - Slaboproud - část z...'!I311</f>
        <v>0</v>
      </c>
    </row>
    <row r="55" spans="2:8" s="236" customFormat="1" ht="15">
      <c r="B55" s="262"/>
      <c r="C55" s="264" t="s">
        <v>2853</v>
      </c>
      <c r="F55" s="246">
        <f>SUM(H49:H54)</f>
        <v>0</v>
      </c>
      <c r="G55" s="246"/>
      <c r="H55" s="263"/>
    </row>
    <row r="56" spans="2:8" s="236" customFormat="1" ht="15">
      <c r="B56" s="262"/>
      <c r="C56" s="264"/>
      <c r="F56" s="246"/>
      <c r="G56" s="246"/>
      <c r="H56" s="263"/>
    </row>
    <row r="57" spans="2:8" s="236" customFormat="1" ht="12">
      <c r="B57" s="261" t="s">
        <v>2831</v>
      </c>
      <c r="F57" s="246"/>
      <c r="G57" s="246"/>
      <c r="H57" s="263"/>
    </row>
    <row r="58" spans="2:8" s="236" customFormat="1" ht="12">
      <c r="B58" s="262" t="s">
        <v>2829</v>
      </c>
      <c r="C58" s="244" t="s">
        <v>2852</v>
      </c>
      <c r="G58" s="246">
        <f>'08b - Slaboproud - část z...'!K74</f>
        <v>0</v>
      </c>
      <c r="H58" s="263"/>
    </row>
    <row r="59" spans="2:8" s="236" customFormat="1" ht="12">
      <c r="B59" s="262" t="s">
        <v>2791</v>
      </c>
      <c r="C59" s="244" t="s">
        <v>2851</v>
      </c>
      <c r="G59" s="246">
        <f>'08b - Slaboproud - část z...'!K141</f>
        <v>0</v>
      </c>
      <c r="H59" s="263"/>
    </row>
    <row r="60" spans="2:8" s="236" customFormat="1" ht="12">
      <c r="B60" s="262" t="s">
        <v>2850</v>
      </c>
      <c r="C60" s="244" t="s">
        <v>2849</v>
      </c>
      <c r="G60" s="246">
        <f>'08b - Slaboproud - část z...'!K190</f>
        <v>0</v>
      </c>
      <c r="H60" s="263"/>
    </row>
    <row r="61" spans="2:8" s="236" customFormat="1" ht="12">
      <c r="B61" s="262" t="s">
        <v>2720</v>
      </c>
      <c r="C61" s="244" t="s">
        <v>2848</v>
      </c>
      <c r="G61" s="246">
        <f>'08b - Slaboproud - část z...'!K248</f>
        <v>0</v>
      </c>
      <c r="H61" s="263"/>
    </row>
    <row r="62" spans="2:8" s="236" customFormat="1" ht="12">
      <c r="B62" s="262" t="s">
        <v>2708</v>
      </c>
      <c r="C62" s="244" t="s">
        <v>2847</v>
      </c>
      <c r="G62" s="246">
        <f>'08b - Slaboproud - část z...'!K278</f>
        <v>0</v>
      </c>
      <c r="H62" s="263"/>
    </row>
    <row r="63" spans="2:8" s="236" customFormat="1" ht="12">
      <c r="B63" s="262" t="s">
        <v>2679</v>
      </c>
      <c r="C63" s="244" t="s">
        <v>2846</v>
      </c>
      <c r="G63" s="246">
        <f>'08b - Slaboproud - část z...'!K311</f>
        <v>0</v>
      </c>
      <c r="H63" s="263"/>
    </row>
    <row r="64" spans="2:8" s="236" customFormat="1" ht="15">
      <c r="B64" s="262"/>
      <c r="C64" s="264" t="s">
        <v>2845</v>
      </c>
      <c r="F64" s="246">
        <f>SUM(G58:G63)</f>
        <v>0</v>
      </c>
      <c r="G64" s="246"/>
      <c r="H64" s="263"/>
    </row>
    <row r="65" spans="2:8" s="236" customFormat="1" ht="12">
      <c r="B65" s="262"/>
      <c r="F65" s="246"/>
      <c r="G65" s="246"/>
      <c r="H65" s="263"/>
    </row>
    <row r="66" spans="2:8" s="236" customFormat="1" ht="13.5" thickBot="1">
      <c r="B66" s="262"/>
      <c r="H66" s="242"/>
    </row>
    <row r="67" spans="2:8" s="236" customFormat="1" ht="13.5" thickBot="1">
      <c r="B67" s="265" t="s">
        <v>2844</v>
      </c>
      <c r="C67" s="258"/>
      <c r="D67" s="258"/>
      <c r="E67" s="258"/>
      <c r="F67" s="266">
        <f>SUM(F55:F64)</f>
        <v>0</v>
      </c>
      <c r="G67" s="266"/>
      <c r="H67" s="267"/>
    </row>
    <row r="68" s="236" customFormat="1" ht="12"/>
    <row r="69" s="236" customFormat="1" ht="13.5" thickBot="1"/>
    <row r="70" spans="2:11" s="236" customFormat="1" ht="20.25" thickBot="1">
      <c r="B70" s="446" t="s">
        <v>2843</v>
      </c>
      <c r="C70" s="447"/>
      <c r="D70" s="447"/>
      <c r="E70" s="447"/>
      <c r="F70" s="447"/>
      <c r="G70" s="447"/>
      <c r="H70" s="447"/>
      <c r="I70" s="447"/>
      <c r="J70" s="447"/>
      <c r="K70" s="448"/>
    </row>
    <row r="71" spans="2:11" s="236" customFormat="1" ht="12">
      <c r="B71" s="268" t="s">
        <v>2842</v>
      </c>
      <c r="C71" s="269" t="s">
        <v>2841</v>
      </c>
      <c r="D71" s="269" t="s">
        <v>49</v>
      </c>
      <c r="E71" s="269" t="s">
        <v>2840</v>
      </c>
      <c r="F71" s="269" t="s">
        <v>2839</v>
      </c>
      <c r="G71" s="270" t="s">
        <v>2838</v>
      </c>
      <c r="H71" s="449" t="s">
        <v>2837</v>
      </c>
      <c r="I71" s="450"/>
      <c r="J71" s="450"/>
      <c r="K71" s="451"/>
    </row>
    <row r="72" spans="2:11" s="236" customFormat="1" ht="13.5" thickBot="1">
      <c r="B72" s="271"/>
      <c r="C72" s="272"/>
      <c r="D72" s="272"/>
      <c r="E72" s="272"/>
      <c r="F72" s="272" t="s">
        <v>2836</v>
      </c>
      <c r="G72" s="273" t="s">
        <v>2835</v>
      </c>
      <c r="H72" s="274" t="s">
        <v>2833</v>
      </c>
      <c r="I72" s="274" t="s">
        <v>2834</v>
      </c>
      <c r="J72" s="274" t="s">
        <v>2833</v>
      </c>
      <c r="K72" s="275" t="s">
        <v>2832</v>
      </c>
    </row>
    <row r="73" spans="2:11" s="236" customFormat="1" ht="16.5" thickBot="1">
      <c r="B73" s="276"/>
      <c r="C73" s="277"/>
      <c r="D73" s="278" t="s">
        <v>2831</v>
      </c>
      <c r="E73" s="279" t="s">
        <v>2830</v>
      </c>
      <c r="F73" s="280"/>
      <c r="G73" s="280"/>
      <c r="H73" s="280"/>
      <c r="I73" s="280"/>
      <c r="J73" s="280"/>
      <c r="K73" s="281"/>
    </row>
    <row r="74" spans="2:11" s="236" customFormat="1" ht="13.5" thickBot="1">
      <c r="B74" s="282"/>
      <c r="C74" s="283" t="s">
        <v>2674</v>
      </c>
      <c r="D74" s="284" t="s">
        <v>2829</v>
      </c>
      <c r="E74" s="285" t="s">
        <v>2828</v>
      </c>
      <c r="F74" s="286"/>
      <c r="G74" s="286"/>
      <c r="H74" s="287"/>
      <c r="I74" s="288">
        <f>SUM(I75:I140)</f>
        <v>0</v>
      </c>
      <c r="J74" s="287"/>
      <c r="K74" s="289">
        <f>SUM(K75:K140)</f>
        <v>0</v>
      </c>
    </row>
    <row r="75" spans="2:11" s="236" customFormat="1" ht="25.5">
      <c r="B75" s="290">
        <v>1</v>
      </c>
      <c r="C75" s="291" t="s">
        <v>2674</v>
      </c>
      <c r="D75" s="291">
        <v>220990001</v>
      </c>
      <c r="E75" s="292" t="s">
        <v>2827</v>
      </c>
      <c r="F75" s="293" t="s">
        <v>941</v>
      </c>
      <c r="G75" s="294">
        <v>11</v>
      </c>
      <c r="H75" s="377"/>
      <c r="I75" s="295" t="str">
        <f aca="true" t="shared" si="0" ref="I75:I106">IF(G75*H75&gt;0,G75*H75,"-")</f>
        <v>-</v>
      </c>
      <c r="J75" s="377"/>
      <c r="K75" s="296" t="str">
        <f aca="true" t="shared" si="1" ref="K75:K106">IF(G75*J75&gt;0,G75*J75,"-")</f>
        <v>-</v>
      </c>
    </row>
    <row r="76" spans="2:11" s="236" customFormat="1" ht="25.5">
      <c r="B76" s="290">
        <f aca="true" t="shared" si="2" ref="B76:B139">B75+1</f>
        <v>2</v>
      </c>
      <c r="C76" s="297" t="s">
        <v>2674</v>
      </c>
      <c r="D76" s="297">
        <f aca="true" t="shared" si="3" ref="D76:D107">D75+1</f>
        <v>220990002</v>
      </c>
      <c r="E76" s="292" t="s">
        <v>2826</v>
      </c>
      <c r="F76" s="293" t="s">
        <v>941</v>
      </c>
      <c r="G76" s="294">
        <v>2</v>
      </c>
      <c r="H76" s="377"/>
      <c r="I76" s="295" t="str">
        <f t="shared" si="0"/>
        <v>-</v>
      </c>
      <c r="J76" s="377"/>
      <c r="K76" s="296" t="str">
        <f t="shared" si="1"/>
        <v>-</v>
      </c>
    </row>
    <row r="77" spans="2:11" s="236" customFormat="1" ht="12">
      <c r="B77" s="290">
        <f t="shared" si="2"/>
        <v>3</v>
      </c>
      <c r="C77" s="297" t="s">
        <v>2674</v>
      </c>
      <c r="D77" s="297">
        <f t="shared" si="3"/>
        <v>220990003</v>
      </c>
      <c r="E77" s="298" t="s">
        <v>2825</v>
      </c>
      <c r="F77" s="299"/>
      <c r="G77" s="299"/>
      <c r="H77" s="300"/>
      <c r="I77" s="295" t="str">
        <f t="shared" si="0"/>
        <v>-</v>
      </c>
      <c r="J77" s="300"/>
      <c r="K77" s="296" t="str">
        <f t="shared" si="1"/>
        <v>-</v>
      </c>
    </row>
    <row r="78" spans="2:11" s="236" customFormat="1" ht="25.5">
      <c r="B78" s="290">
        <f t="shared" si="2"/>
        <v>4</v>
      </c>
      <c r="C78" s="297" t="s">
        <v>2674</v>
      </c>
      <c r="D78" s="297">
        <f t="shared" si="3"/>
        <v>220990004</v>
      </c>
      <c r="E78" s="301" t="s">
        <v>2824</v>
      </c>
      <c r="F78" s="302" t="s">
        <v>941</v>
      </c>
      <c r="G78" s="299">
        <v>1</v>
      </c>
      <c r="H78" s="378"/>
      <c r="I78" s="295" t="str">
        <f t="shared" si="0"/>
        <v>-</v>
      </c>
      <c r="J78" s="378"/>
      <c r="K78" s="296" t="str">
        <f t="shared" si="1"/>
        <v>-</v>
      </c>
    </row>
    <row r="79" spans="2:11" s="236" customFormat="1" ht="38.25">
      <c r="B79" s="290">
        <f t="shared" si="2"/>
        <v>5</v>
      </c>
      <c r="C79" s="297" t="s">
        <v>2674</v>
      </c>
      <c r="D79" s="297">
        <f t="shared" si="3"/>
        <v>220990005</v>
      </c>
      <c r="E79" s="301" t="s">
        <v>2813</v>
      </c>
      <c r="F79" s="302" t="s">
        <v>941</v>
      </c>
      <c r="G79" s="299">
        <v>1</v>
      </c>
      <c r="H79" s="378"/>
      <c r="I79" s="295" t="str">
        <f t="shared" si="0"/>
        <v>-</v>
      </c>
      <c r="J79" s="378"/>
      <c r="K79" s="296" t="str">
        <f t="shared" si="1"/>
        <v>-</v>
      </c>
    </row>
    <row r="80" spans="2:11" s="236" customFormat="1" ht="25.5">
      <c r="B80" s="290">
        <f t="shared" si="2"/>
        <v>6</v>
      </c>
      <c r="C80" s="297" t="s">
        <v>2674</v>
      </c>
      <c r="D80" s="297">
        <f t="shared" si="3"/>
        <v>220990006</v>
      </c>
      <c r="E80" s="301" t="s">
        <v>2812</v>
      </c>
      <c r="F80" s="302" t="s">
        <v>941</v>
      </c>
      <c r="G80" s="299">
        <v>1</v>
      </c>
      <c r="H80" s="378"/>
      <c r="I80" s="295" t="str">
        <f t="shared" si="0"/>
        <v>-</v>
      </c>
      <c r="J80" s="378"/>
      <c r="K80" s="296" t="str">
        <f t="shared" si="1"/>
        <v>-</v>
      </c>
    </row>
    <row r="81" spans="2:11" s="236" customFormat="1" ht="25.5">
      <c r="B81" s="290">
        <f t="shared" si="2"/>
        <v>7</v>
      </c>
      <c r="C81" s="297" t="s">
        <v>2674</v>
      </c>
      <c r="D81" s="297">
        <f t="shared" si="3"/>
        <v>220990007</v>
      </c>
      <c r="E81" s="301" t="s">
        <v>2700</v>
      </c>
      <c r="F81" s="302" t="s">
        <v>941</v>
      </c>
      <c r="G81" s="299">
        <v>2</v>
      </c>
      <c r="H81" s="378"/>
      <c r="I81" s="295" t="str">
        <f t="shared" si="0"/>
        <v>-</v>
      </c>
      <c r="J81" s="378"/>
      <c r="K81" s="296" t="str">
        <f t="shared" si="1"/>
        <v>-</v>
      </c>
    </row>
    <row r="82" spans="2:11" s="236" customFormat="1" ht="25.5">
      <c r="B82" s="290">
        <f t="shared" si="2"/>
        <v>8</v>
      </c>
      <c r="C82" s="297" t="s">
        <v>2674</v>
      </c>
      <c r="D82" s="297">
        <f t="shared" si="3"/>
        <v>220990008</v>
      </c>
      <c r="E82" s="303" t="s">
        <v>2823</v>
      </c>
      <c r="F82" s="299" t="s">
        <v>941</v>
      </c>
      <c r="G82" s="299">
        <v>2</v>
      </c>
      <c r="H82" s="378"/>
      <c r="I82" s="295" t="str">
        <f t="shared" si="0"/>
        <v>-</v>
      </c>
      <c r="J82" s="378"/>
      <c r="K82" s="296" t="str">
        <f t="shared" si="1"/>
        <v>-</v>
      </c>
    </row>
    <row r="83" spans="2:11" s="236" customFormat="1" ht="25.5">
      <c r="B83" s="290">
        <f t="shared" si="2"/>
        <v>9</v>
      </c>
      <c r="C83" s="297" t="s">
        <v>2674</v>
      </c>
      <c r="D83" s="297">
        <f t="shared" si="3"/>
        <v>220990009</v>
      </c>
      <c r="E83" s="304" t="s">
        <v>2809</v>
      </c>
      <c r="F83" s="299" t="s">
        <v>941</v>
      </c>
      <c r="G83" s="299">
        <v>1</v>
      </c>
      <c r="H83" s="378"/>
      <c r="I83" s="295" t="str">
        <f t="shared" si="0"/>
        <v>-</v>
      </c>
      <c r="J83" s="378"/>
      <c r="K83" s="296" t="str">
        <f t="shared" si="1"/>
        <v>-</v>
      </c>
    </row>
    <row r="84" spans="2:11" s="236" customFormat="1" ht="38.25">
      <c r="B84" s="290">
        <f t="shared" si="2"/>
        <v>10</v>
      </c>
      <c r="C84" s="297" t="s">
        <v>2674</v>
      </c>
      <c r="D84" s="297">
        <f t="shared" si="3"/>
        <v>220990010</v>
      </c>
      <c r="E84" s="304" t="s">
        <v>2811</v>
      </c>
      <c r="F84" s="299" t="s">
        <v>941</v>
      </c>
      <c r="G84" s="299">
        <v>1</v>
      </c>
      <c r="H84" s="378"/>
      <c r="I84" s="295" t="str">
        <f t="shared" si="0"/>
        <v>-</v>
      </c>
      <c r="J84" s="378"/>
      <c r="K84" s="296" t="str">
        <f t="shared" si="1"/>
        <v>-</v>
      </c>
    </row>
    <row r="85" spans="2:11" s="236" customFormat="1" ht="25.5">
      <c r="B85" s="290">
        <f t="shared" si="2"/>
        <v>11</v>
      </c>
      <c r="C85" s="297" t="s">
        <v>2674</v>
      </c>
      <c r="D85" s="297">
        <f t="shared" si="3"/>
        <v>220990011</v>
      </c>
      <c r="E85" s="304" t="s">
        <v>2697</v>
      </c>
      <c r="F85" s="299" t="s">
        <v>941</v>
      </c>
      <c r="G85" s="299">
        <v>1</v>
      </c>
      <c r="H85" s="378"/>
      <c r="I85" s="295" t="str">
        <f t="shared" si="0"/>
        <v>-</v>
      </c>
      <c r="J85" s="378"/>
      <c r="K85" s="296" t="str">
        <f t="shared" si="1"/>
        <v>-</v>
      </c>
    </row>
    <row r="86" spans="2:11" s="236" customFormat="1" ht="25.5">
      <c r="B86" s="290">
        <f t="shared" si="2"/>
        <v>12</v>
      </c>
      <c r="C86" s="297" t="s">
        <v>2674</v>
      </c>
      <c r="D86" s="297">
        <f t="shared" si="3"/>
        <v>220990012</v>
      </c>
      <c r="E86" s="304" t="s">
        <v>2696</v>
      </c>
      <c r="F86" s="299" t="s">
        <v>941</v>
      </c>
      <c r="G86" s="299">
        <v>1</v>
      </c>
      <c r="H86" s="378"/>
      <c r="I86" s="295" t="str">
        <f t="shared" si="0"/>
        <v>-</v>
      </c>
      <c r="J86" s="378"/>
      <c r="K86" s="296" t="str">
        <f t="shared" si="1"/>
        <v>-</v>
      </c>
    </row>
    <row r="87" spans="2:11" s="236" customFormat="1" ht="25.5">
      <c r="B87" s="290">
        <f t="shared" si="2"/>
        <v>13</v>
      </c>
      <c r="C87" s="297" t="s">
        <v>2674</v>
      </c>
      <c r="D87" s="297">
        <f t="shared" si="3"/>
        <v>220990013</v>
      </c>
      <c r="E87" s="304" t="s">
        <v>2822</v>
      </c>
      <c r="F87" s="299" t="s">
        <v>941</v>
      </c>
      <c r="G87" s="299">
        <v>3</v>
      </c>
      <c r="H87" s="378"/>
      <c r="I87" s="295" t="str">
        <f t="shared" si="0"/>
        <v>-</v>
      </c>
      <c r="J87" s="378"/>
      <c r="K87" s="296" t="str">
        <f t="shared" si="1"/>
        <v>-</v>
      </c>
    </row>
    <row r="88" spans="2:11" s="236" customFormat="1" ht="25.5">
      <c r="B88" s="290">
        <f t="shared" si="2"/>
        <v>14</v>
      </c>
      <c r="C88" s="297" t="s">
        <v>2674</v>
      </c>
      <c r="D88" s="297">
        <f t="shared" si="3"/>
        <v>220990014</v>
      </c>
      <c r="E88" s="304" t="s">
        <v>2821</v>
      </c>
      <c r="F88" s="299" t="s">
        <v>941</v>
      </c>
      <c r="G88" s="299">
        <v>1</v>
      </c>
      <c r="H88" s="378"/>
      <c r="I88" s="295" t="str">
        <f t="shared" si="0"/>
        <v>-</v>
      </c>
      <c r="J88" s="378"/>
      <c r="K88" s="296" t="str">
        <f t="shared" si="1"/>
        <v>-</v>
      </c>
    </row>
    <row r="89" spans="2:11" s="236" customFormat="1" ht="12">
      <c r="B89" s="290">
        <f t="shared" si="2"/>
        <v>15</v>
      </c>
      <c r="C89" s="297" t="s">
        <v>2674</v>
      </c>
      <c r="D89" s="297">
        <f t="shared" si="3"/>
        <v>220990015</v>
      </c>
      <c r="E89" s="305" t="s">
        <v>2820</v>
      </c>
      <c r="F89" s="306" t="s">
        <v>941</v>
      </c>
      <c r="G89" s="306">
        <v>20</v>
      </c>
      <c r="H89" s="379"/>
      <c r="I89" s="295" t="str">
        <f t="shared" si="0"/>
        <v>-</v>
      </c>
      <c r="J89" s="379"/>
      <c r="K89" s="296" t="str">
        <f t="shared" si="1"/>
        <v>-</v>
      </c>
    </row>
    <row r="90" spans="2:11" s="236" customFormat="1" ht="12">
      <c r="B90" s="290">
        <f t="shared" si="2"/>
        <v>16</v>
      </c>
      <c r="C90" s="297" t="s">
        <v>2674</v>
      </c>
      <c r="D90" s="297">
        <f t="shared" si="3"/>
        <v>220990016</v>
      </c>
      <c r="E90" s="307" t="s">
        <v>2819</v>
      </c>
      <c r="F90" s="308"/>
      <c r="G90" s="309"/>
      <c r="H90" s="310"/>
      <c r="I90" s="295" t="str">
        <f t="shared" si="0"/>
        <v>-</v>
      </c>
      <c r="J90" s="310"/>
      <c r="K90" s="296" t="str">
        <f t="shared" si="1"/>
        <v>-</v>
      </c>
    </row>
    <row r="91" spans="2:12" s="236" customFormat="1" ht="89.25">
      <c r="B91" s="290">
        <f t="shared" si="2"/>
        <v>17</v>
      </c>
      <c r="C91" s="297" t="s">
        <v>2674</v>
      </c>
      <c r="D91" s="297">
        <f t="shared" si="3"/>
        <v>220990017</v>
      </c>
      <c r="E91" s="311" t="s">
        <v>2807</v>
      </c>
      <c r="F91" s="306" t="s">
        <v>941</v>
      </c>
      <c r="G91" s="312">
        <v>1</v>
      </c>
      <c r="H91" s="380"/>
      <c r="I91" s="295" t="str">
        <f t="shared" si="0"/>
        <v>-</v>
      </c>
      <c r="J91" s="380"/>
      <c r="K91" s="296" t="str">
        <f t="shared" si="1"/>
        <v>-</v>
      </c>
      <c r="L91" s="236" t="s">
        <v>2818</v>
      </c>
    </row>
    <row r="92" spans="2:11" s="236" customFormat="1" ht="25.5">
      <c r="B92" s="290">
        <f t="shared" si="2"/>
        <v>18</v>
      </c>
      <c r="C92" s="297" t="s">
        <v>2674</v>
      </c>
      <c r="D92" s="297">
        <f t="shared" si="3"/>
        <v>220990018</v>
      </c>
      <c r="E92" s="311" t="s">
        <v>2806</v>
      </c>
      <c r="F92" s="306" t="s">
        <v>941</v>
      </c>
      <c r="G92" s="312">
        <v>12</v>
      </c>
      <c r="H92" s="380"/>
      <c r="I92" s="295" t="str">
        <f t="shared" si="0"/>
        <v>-</v>
      </c>
      <c r="J92" s="380"/>
      <c r="K92" s="296" t="str">
        <f t="shared" si="1"/>
        <v>-</v>
      </c>
    </row>
    <row r="93" spans="2:11" s="236" customFormat="1" ht="12">
      <c r="B93" s="290">
        <f t="shared" si="2"/>
        <v>19</v>
      </c>
      <c r="C93" s="297" t="s">
        <v>2674</v>
      </c>
      <c r="D93" s="297">
        <f t="shared" si="3"/>
        <v>220990019</v>
      </c>
      <c r="E93" s="311" t="s">
        <v>2805</v>
      </c>
      <c r="F93" s="306" t="s">
        <v>941</v>
      </c>
      <c r="G93" s="312">
        <v>12</v>
      </c>
      <c r="H93" s="380"/>
      <c r="I93" s="295" t="str">
        <f t="shared" si="0"/>
        <v>-</v>
      </c>
      <c r="J93" s="380"/>
      <c r="K93" s="296" t="str">
        <f t="shared" si="1"/>
        <v>-</v>
      </c>
    </row>
    <row r="94" spans="2:11" s="236" customFormat="1" ht="25.5">
      <c r="B94" s="290">
        <f t="shared" si="2"/>
        <v>20</v>
      </c>
      <c r="C94" s="297" t="s">
        <v>2674</v>
      </c>
      <c r="D94" s="297">
        <f t="shared" si="3"/>
        <v>220990020</v>
      </c>
      <c r="E94" s="311" t="s">
        <v>2804</v>
      </c>
      <c r="F94" s="306" t="s">
        <v>941</v>
      </c>
      <c r="G94" s="312">
        <v>1</v>
      </c>
      <c r="H94" s="380"/>
      <c r="I94" s="295" t="str">
        <f t="shared" si="0"/>
        <v>-</v>
      </c>
      <c r="J94" s="380"/>
      <c r="K94" s="296" t="str">
        <f t="shared" si="1"/>
        <v>-</v>
      </c>
    </row>
    <row r="95" spans="2:11" s="236" customFormat="1" ht="12">
      <c r="B95" s="290">
        <f t="shared" si="2"/>
        <v>21</v>
      </c>
      <c r="C95" s="297" t="s">
        <v>2674</v>
      </c>
      <c r="D95" s="297">
        <f t="shared" si="3"/>
        <v>220990021</v>
      </c>
      <c r="E95" s="313" t="s">
        <v>2803</v>
      </c>
      <c r="F95" s="306" t="s">
        <v>941</v>
      </c>
      <c r="G95" s="312">
        <v>24</v>
      </c>
      <c r="H95" s="380"/>
      <c r="I95" s="295" t="str">
        <f t="shared" si="0"/>
        <v>-</v>
      </c>
      <c r="J95" s="380"/>
      <c r="K95" s="296" t="str">
        <f t="shared" si="1"/>
        <v>-</v>
      </c>
    </row>
    <row r="96" spans="2:11" s="236" customFormat="1" ht="25.5">
      <c r="B96" s="290">
        <f t="shared" si="2"/>
        <v>22</v>
      </c>
      <c r="C96" s="297" t="s">
        <v>2674</v>
      </c>
      <c r="D96" s="297">
        <f t="shared" si="3"/>
        <v>220990022</v>
      </c>
      <c r="E96" s="311" t="s">
        <v>2802</v>
      </c>
      <c r="F96" s="306" t="s">
        <v>941</v>
      </c>
      <c r="G96" s="312">
        <v>24</v>
      </c>
      <c r="H96" s="380"/>
      <c r="I96" s="295" t="str">
        <f t="shared" si="0"/>
        <v>-</v>
      </c>
      <c r="J96" s="380"/>
      <c r="K96" s="296" t="str">
        <f t="shared" si="1"/>
        <v>-</v>
      </c>
    </row>
    <row r="97" spans="2:11" s="236" customFormat="1" ht="25.5">
      <c r="B97" s="290">
        <f t="shared" si="2"/>
        <v>23</v>
      </c>
      <c r="C97" s="297" t="s">
        <v>2674</v>
      </c>
      <c r="D97" s="297">
        <f t="shared" si="3"/>
        <v>220990023</v>
      </c>
      <c r="E97" s="311" t="s">
        <v>2801</v>
      </c>
      <c r="F97" s="306" t="s">
        <v>941</v>
      </c>
      <c r="G97" s="312">
        <v>24</v>
      </c>
      <c r="H97" s="380"/>
      <c r="I97" s="295" t="str">
        <f t="shared" si="0"/>
        <v>-</v>
      </c>
      <c r="J97" s="380"/>
      <c r="K97" s="296" t="str">
        <f t="shared" si="1"/>
        <v>-</v>
      </c>
    </row>
    <row r="98" spans="2:11" s="236" customFormat="1" ht="12">
      <c r="B98" s="290">
        <f t="shared" si="2"/>
        <v>24</v>
      </c>
      <c r="C98" s="297" t="s">
        <v>2674</v>
      </c>
      <c r="D98" s="297">
        <f t="shared" si="3"/>
        <v>220990024</v>
      </c>
      <c r="E98" s="314" t="s">
        <v>2817</v>
      </c>
      <c r="F98" s="302"/>
      <c r="G98" s="299"/>
      <c r="H98" s="315"/>
      <c r="I98" s="316" t="str">
        <f t="shared" si="0"/>
        <v>-</v>
      </c>
      <c r="J98" s="315"/>
      <c r="K98" s="296" t="str">
        <f t="shared" si="1"/>
        <v>-</v>
      </c>
    </row>
    <row r="99" spans="2:11" s="236" customFormat="1" ht="12">
      <c r="B99" s="290">
        <f t="shared" si="2"/>
        <v>25</v>
      </c>
      <c r="C99" s="297" t="s">
        <v>2674</v>
      </c>
      <c r="D99" s="297">
        <f t="shared" si="3"/>
        <v>220990025</v>
      </c>
      <c r="E99" s="314" t="s">
        <v>2816</v>
      </c>
      <c r="F99" s="299"/>
      <c r="G99" s="299"/>
      <c r="H99" s="317"/>
      <c r="I99" s="316" t="str">
        <f t="shared" si="0"/>
        <v>-</v>
      </c>
      <c r="J99" s="317"/>
      <c r="K99" s="296" t="str">
        <f t="shared" si="1"/>
        <v>-</v>
      </c>
    </row>
    <row r="100" spans="2:11" s="236" customFormat="1" ht="25.5">
      <c r="B100" s="290">
        <f t="shared" si="2"/>
        <v>26</v>
      </c>
      <c r="C100" s="297" t="s">
        <v>2674</v>
      </c>
      <c r="D100" s="297">
        <f t="shared" si="3"/>
        <v>220990026</v>
      </c>
      <c r="E100" s="307" t="s">
        <v>2815</v>
      </c>
      <c r="F100" s="299"/>
      <c r="G100" s="299"/>
      <c r="H100" s="317"/>
      <c r="I100" s="295" t="str">
        <f t="shared" si="0"/>
        <v>-</v>
      </c>
      <c r="J100" s="317"/>
      <c r="K100" s="296" t="str">
        <f t="shared" si="1"/>
        <v>-</v>
      </c>
    </row>
    <row r="101" spans="2:11" s="236" customFormat="1" ht="25.5">
      <c r="B101" s="290">
        <f t="shared" si="2"/>
        <v>27</v>
      </c>
      <c r="C101" s="297" t="s">
        <v>2674</v>
      </c>
      <c r="D101" s="297">
        <f t="shared" si="3"/>
        <v>220990027</v>
      </c>
      <c r="E101" s="301" t="s">
        <v>2814</v>
      </c>
      <c r="F101" s="302" t="s">
        <v>941</v>
      </c>
      <c r="G101" s="299">
        <v>1</v>
      </c>
      <c r="H101" s="378"/>
      <c r="I101" s="295" t="str">
        <f t="shared" si="0"/>
        <v>-</v>
      </c>
      <c r="J101" s="378"/>
      <c r="K101" s="296" t="str">
        <f t="shared" si="1"/>
        <v>-</v>
      </c>
    </row>
    <row r="102" spans="2:11" s="236" customFormat="1" ht="38.25">
      <c r="B102" s="290">
        <f t="shared" si="2"/>
        <v>28</v>
      </c>
      <c r="C102" s="297" t="s">
        <v>2674</v>
      </c>
      <c r="D102" s="297">
        <f t="shared" si="3"/>
        <v>220990028</v>
      </c>
      <c r="E102" s="301" t="s">
        <v>2813</v>
      </c>
      <c r="F102" s="302" t="s">
        <v>941</v>
      </c>
      <c r="G102" s="299">
        <v>1</v>
      </c>
      <c r="H102" s="378"/>
      <c r="I102" s="295" t="str">
        <f t="shared" si="0"/>
        <v>-</v>
      </c>
      <c r="J102" s="378"/>
      <c r="K102" s="296" t="str">
        <f t="shared" si="1"/>
        <v>-</v>
      </c>
    </row>
    <row r="103" spans="2:11" s="236" customFormat="1" ht="25.5">
      <c r="B103" s="290">
        <f t="shared" si="2"/>
        <v>29</v>
      </c>
      <c r="C103" s="297" t="s">
        <v>2674</v>
      </c>
      <c r="D103" s="297">
        <f t="shared" si="3"/>
        <v>220990029</v>
      </c>
      <c r="E103" s="301" t="s">
        <v>2812</v>
      </c>
      <c r="F103" s="302" t="s">
        <v>941</v>
      </c>
      <c r="G103" s="299">
        <v>1</v>
      </c>
      <c r="H103" s="378"/>
      <c r="I103" s="295" t="str">
        <f t="shared" si="0"/>
        <v>-</v>
      </c>
      <c r="J103" s="378"/>
      <c r="K103" s="296" t="str">
        <f t="shared" si="1"/>
        <v>-</v>
      </c>
    </row>
    <row r="104" spans="2:11" s="236" customFormat="1" ht="25.5">
      <c r="B104" s="290">
        <f t="shared" si="2"/>
        <v>30</v>
      </c>
      <c r="C104" s="297" t="s">
        <v>2674</v>
      </c>
      <c r="D104" s="297">
        <f t="shared" si="3"/>
        <v>220990030</v>
      </c>
      <c r="E104" s="301" t="s">
        <v>2700</v>
      </c>
      <c r="F104" s="302" t="s">
        <v>941</v>
      </c>
      <c r="G104" s="299">
        <v>2</v>
      </c>
      <c r="H104" s="378"/>
      <c r="I104" s="295" t="str">
        <f t="shared" si="0"/>
        <v>-</v>
      </c>
      <c r="J104" s="378"/>
      <c r="K104" s="296" t="str">
        <f t="shared" si="1"/>
        <v>-</v>
      </c>
    </row>
    <row r="105" spans="2:11" s="236" customFormat="1" ht="38.25">
      <c r="B105" s="290">
        <f t="shared" si="2"/>
        <v>31</v>
      </c>
      <c r="C105" s="297" t="s">
        <v>2674</v>
      </c>
      <c r="D105" s="297">
        <f t="shared" si="3"/>
        <v>220990031</v>
      </c>
      <c r="E105" s="304" t="s">
        <v>2811</v>
      </c>
      <c r="F105" s="299" t="s">
        <v>941</v>
      </c>
      <c r="G105" s="299">
        <v>1</v>
      </c>
      <c r="H105" s="378"/>
      <c r="I105" s="295" t="str">
        <f t="shared" si="0"/>
        <v>-</v>
      </c>
      <c r="J105" s="378"/>
      <c r="K105" s="296" t="str">
        <f t="shared" si="1"/>
        <v>-</v>
      </c>
    </row>
    <row r="106" spans="2:11" s="236" customFormat="1" ht="25.5">
      <c r="B106" s="290">
        <f t="shared" si="2"/>
        <v>32</v>
      </c>
      <c r="C106" s="297" t="s">
        <v>2674</v>
      </c>
      <c r="D106" s="297">
        <f t="shared" si="3"/>
        <v>220990032</v>
      </c>
      <c r="E106" s="304" t="s">
        <v>2697</v>
      </c>
      <c r="F106" s="299" t="s">
        <v>941</v>
      </c>
      <c r="G106" s="299">
        <v>1</v>
      </c>
      <c r="H106" s="378"/>
      <c r="I106" s="295" t="str">
        <f t="shared" si="0"/>
        <v>-</v>
      </c>
      <c r="J106" s="378"/>
      <c r="K106" s="296" t="str">
        <f t="shared" si="1"/>
        <v>-</v>
      </c>
    </row>
    <row r="107" spans="2:11" s="236" customFormat="1" ht="25.5">
      <c r="B107" s="290">
        <f t="shared" si="2"/>
        <v>33</v>
      </c>
      <c r="C107" s="297" t="s">
        <v>2674</v>
      </c>
      <c r="D107" s="297">
        <f t="shared" si="3"/>
        <v>220990033</v>
      </c>
      <c r="E107" s="298" t="s">
        <v>2810</v>
      </c>
      <c r="F107" s="299"/>
      <c r="G107" s="299"/>
      <c r="H107" s="317"/>
      <c r="I107" s="295"/>
      <c r="J107" s="317"/>
      <c r="K107" s="296"/>
    </row>
    <row r="108" spans="2:11" s="236" customFormat="1" ht="25.5">
      <c r="B108" s="290">
        <f t="shared" si="2"/>
        <v>34</v>
      </c>
      <c r="C108" s="297" t="s">
        <v>2674</v>
      </c>
      <c r="D108" s="297">
        <f aca="true" t="shared" si="4" ref="D108:D140">D107+1</f>
        <v>220990034</v>
      </c>
      <c r="E108" s="304" t="s">
        <v>2809</v>
      </c>
      <c r="F108" s="299" t="s">
        <v>941</v>
      </c>
      <c r="G108" s="299">
        <v>1</v>
      </c>
      <c r="H108" s="378"/>
      <c r="I108" s="295" t="str">
        <f aca="true" t="shared" si="5" ref="I108:I140">IF(G108*H108&gt;0,G108*H108,"-")</f>
        <v>-</v>
      </c>
      <c r="J108" s="378"/>
      <c r="K108" s="296" t="str">
        <f aca="true" t="shared" si="6" ref="K108:K140">IF(G108*J108&gt;0,G108*J108,"-")</f>
        <v>-</v>
      </c>
    </row>
    <row r="109" spans="2:11" s="236" customFormat="1" ht="25.5">
      <c r="B109" s="290">
        <f t="shared" si="2"/>
        <v>35</v>
      </c>
      <c r="C109" s="297" t="s">
        <v>2674</v>
      </c>
      <c r="D109" s="297">
        <f t="shared" si="4"/>
        <v>220990035</v>
      </c>
      <c r="E109" s="304" t="s">
        <v>2696</v>
      </c>
      <c r="F109" s="299" t="s">
        <v>941</v>
      </c>
      <c r="G109" s="299">
        <v>2</v>
      </c>
      <c r="H109" s="378"/>
      <c r="I109" s="295" t="str">
        <f t="shared" si="5"/>
        <v>-</v>
      </c>
      <c r="J109" s="378"/>
      <c r="K109" s="296" t="str">
        <f t="shared" si="6"/>
        <v>-</v>
      </c>
    </row>
    <row r="110" spans="2:11" s="236" customFormat="1" ht="25.5">
      <c r="B110" s="290">
        <f t="shared" si="2"/>
        <v>36</v>
      </c>
      <c r="C110" s="297" t="s">
        <v>2674</v>
      </c>
      <c r="D110" s="297">
        <f t="shared" si="4"/>
        <v>220990036</v>
      </c>
      <c r="E110" s="307" t="s">
        <v>2808</v>
      </c>
      <c r="F110" s="308"/>
      <c r="G110" s="309"/>
      <c r="H110" s="318"/>
      <c r="I110" s="295" t="str">
        <f t="shared" si="5"/>
        <v>-</v>
      </c>
      <c r="J110" s="318"/>
      <c r="K110" s="296" t="str">
        <f t="shared" si="6"/>
        <v>-</v>
      </c>
    </row>
    <row r="111" spans="2:11" s="236" customFormat="1" ht="89.25">
      <c r="B111" s="290">
        <f t="shared" si="2"/>
        <v>37</v>
      </c>
      <c r="C111" s="297" t="s">
        <v>2674</v>
      </c>
      <c r="D111" s="297">
        <f t="shared" si="4"/>
        <v>220990037</v>
      </c>
      <c r="E111" s="311" t="s">
        <v>2807</v>
      </c>
      <c r="F111" s="306" t="s">
        <v>941</v>
      </c>
      <c r="G111" s="312">
        <v>1</v>
      </c>
      <c r="H111" s="380"/>
      <c r="I111" s="295" t="str">
        <f t="shared" si="5"/>
        <v>-</v>
      </c>
      <c r="J111" s="380"/>
      <c r="K111" s="296" t="str">
        <f t="shared" si="6"/>
        <v>-</v>
      </c>
    </row>
    <row r="112" spans="2:11" s="236" customFormat="1" ht="25.5">
      <c r="B112" s="290">
        <f t="shared" si="2"/>
        <v>38</v>
      </c>
      <c r="C112" s="297" t="s">
        <v>2674</v>
      </c>
      <c r="D112" s="297">
        <f t="shared" si="4"/>
        <v>220990038</v>
      </c>
      <c r="E112" s="311" t="s">
        <v>2806</v>
      </c>
      <c r="F112" s="306" t="s">
        <v>941</v>
      </c>
      <c r="G112" s="312">
        <v>12</v>
      </c>
      <c r="H112" s="380"/>
      <c r="I112" s="295" t="str">
        <f t="shared" si="5"/>
        <v>-</v>
      </c>
      <c r="J112" s="380"/>
      <c r="K112" s="296" t="str">
        <f t="shared" si="6"/>
        <v>-</v>
      </c>
    </row>
    <row r="113" spans="2:11" s="236" customFormat="1" ht="12">
      <c r="B113" s="290">
        <f t="shared" si="2"/>
        <v>39</v>
      </c>
      <c r="C113" s="297" t="s">
        <v>2674</v>
      </c>
      <c r="D113" s="297">
        <f t="shared" si="4"/>
        <v>220990039</v>
      </c>
      <c r="E113" s="311" t="s">
        <v>2805</v>
      </c>
      <c r="F113" s="306" t="s">
        <v>941</v>
      </c>
      <c r="G113" s="312">
        <v>12</v>
      </c>
      <c r="H113" s="380"/>
      <c r="I113" s="295" t="str">
        <f t="shared" si="5"/>
        <v>-</v>
      </c>
      <c r="J113" s="380"/>
      <c r="K113" s="296" t="str">
        <f t="shared" si="6"/>
        <v>-</v>
      </c>
    </row>
    <row r="114" spans="2:11" s="236" customFormat="1" ht="25.5">
      <c r="B114" s="290">
        <f t="shared" si="2"/>
        <v>40</v>
      </c>
      <c r="C114" s="297" t="s">
        <v>2674</v>
      </c>
      <c r="D114" s="297">
        <f t="shared" si="4"/>
        <v>220990040</v>
      </c>
      <c r="E114" s="311" t="s">
        <v>2804</v>
      </c>
      <c r="F114" s="306" t="s">
        <v>941</v>
      </c>
      <c r="G114" s="312">
        <v>1</v>
      </c>
      <c r="H114" s="380"/>
      <c r="I114" s="295" t="str">
        <f t="shared" si="5"/>
        <v>-</v>
      </c>
      <c r="J114" s="380"/>
      <c r="K114" s="296" t="str">
        <f t="shared" si="6"/>
        <v>-</v>
      </c>
    </row>
    <row r="115" spans="2:11" s="236" customFormat="1" ht="12">
      <c r="B115" s="290">
        <f t="shared" si="2"/>
        <v>41</v>
      </c>
      <c r="C115" s="297" t="s">
        <v>2674</v>
      </c>
      <c r="D115" s="297">
        <f t="shared" si="4"/>
        <v>220990041</v>
      </c>
      <c r="E115" s="313" t="s">
        <v>2803</v>
      </c>
      <c r="F115" s="306" t="s">
        <v>941</v>
      </c>
      <c r="G115" s="312">
        <v>24</v>
      </c>
      <c r="H115" s="380"/>
      <c r="I115" s="295" t="str">
        <f t="shared" si="5"/>
        <v>-</v>
      </c>
      <c r="J115" s="380"/>
      <c r="K115" s="296" t="str">
        <f t="shared" si="6"/>
        <v>-</v>
      </c>
    </row>
    <row r="116" spans="2:11" s="236" customFormat="1" ht="25.5">
      <c r="B116" s="290">
        <f t="shared" si="2"/>
        <v>42</v>
      </c>
      <c r="C116" s="297" t="s">
        <v>2674</v>
      </c>
      <c r="D116" s="297">
        <f t="shared" si="4"/>
        <v>220990042</v>
      </c>
      <c r="E116" s="311" t="s">
        <v>2802</v>
      </c>
      <c r="F116" s="306" t="s">
        <v>941</v>
      </c>
      <c r="G116" s="312">
        <v>24</v>
      </c>
      <c r="H116" s="380"/>
      <c r="I116" s="295" t="str">
        <f t="shared" si="5"/>
        <v>-</v>
      </c>
      <c r="J116" s="380"/>
      <c r="K116" s="296" t="str">
        <f t="shared" si="6"/>
        <v>-</v>
      </c>
    </row>
    <row r="117" spans="2:11" s="236" customFormat="1" ht="25.5">
      <c r="B117" s="290">
        <f t="shared" si="2"/>
        <v>43</v>
      </c>
      <c r="C117" s="297" t="s">
        <v>2674</v>
      </c>
      <c r="D117" s="297">
        <f t="shared" si="4"/>
        <v>220990043</v>
      </c>
      <c r="E117" s="311" t="s">
        <v>2801</v>
      </c>
      <c r="F117" s="306" t="s">
        <v>941</v>
      </c>
      <c r="G117" s="312">
        <v>24</v>
      </c>
      <c r="H117" s="380"/>
      <c r="I117" s="295" t="str">
        <f t="shared" si="5"/>
        <v>-</v>
      </c>
      <c r="J117" s="380"/>
      <c r="K117" s="296" t="str">
        <f t="shared" si="6"/>
        <v>-</v>
      </c>
    </row>
    <row r="118" spans="2:11" s="236" customFormat="1" ht="12">
      <c r="B118" s="290">
        <f t="shared" si="2"/>
        <v>44</v>
      </c>
      <c r="C118" s="297" t="s">
        <v>2674</v>
      </c>
      <c r="D118" s="297">
        <f t="shared" si="4"/>
        <v>220990044</v>
      </c>
      <c r="E118" s="319" t="s">
        <v>2560</v>
      </c>
      <c r="F118" s="302"/>
      <c r="G118" s="299"/>
      <c r="H118" s="320"/>
      <c r="I118" s="295" t="str">
        <f t="shared" si="5"/>
        <v>-</v>
      </c>
      <c r="J118" s="320"/>
      <c r="K118" s="296" t="str">
        <f t="shared" si="6"/>
        <v>-</v>
      </c>
    </row>
    <row r="119" spans="2:11" s="236" customFormat="1" ht="12">
      <c r="B119" s="290">
        <f t="shared" si="2"/>
        <v>45</v>
      </c>
      <c r="C119" s="297" t="s">
        <v>2674</v>
      </c>
      <c r="D119" s="297">
        <f t="shared" si="4"/>
        <v>220990045</v>
      </c>
      <c r="E119" s="301" t="s">
        <v>2800</v>
      </c>
      <c r="F119" s="299" t="s">
        <v>727</v>
      </c>
      <c r="G119" s="321">
        <v>1800</v>
      </c>
      <c r="H119" s="378"/>
      <c r="I119" s="295" t="str">
        <f t="shared" si="5"/>
        <v>-</v>
      </c>
      <c r="J119" s="378"/>
      <c r="K119" s="296" t="str">
        <f t="shared" si="6"/>
        <v>-</v>
      </c>
    </row>
    <row r="120" spans="2:11" s="236" customFormat="1" ht="38.25">
      <c r="B120" s="290">
        <f t="shared" si="2"/>
        <v>46</v>
      </c>
      <c r="C120" s="297" t="s">
        <v>2674</v>
      </c>
      <c r="D120" s="297">
        <f t="shared" si="4"/>
        <v>220990046</v>
      </c>
      <c r="E120" s="301" t="s">
        <v>2799</v>
      </c>
      <c r="F120" s="299" t="s">
        <v>727</v>
      </c>
      <c r="G120" s="321">
        <v>240</v>
      </c>
      <c r="H120" s="378"/>
      <c r="I120" s="295" t="str">
        <f t="shared" si="5"/>
        <v>-</v>
      </c>
      <c r="J120" s="378"/>
      <c r="K120" s="296" t="str">
        <f t="shared" si="6"/>
        <v>-</v>
      </c>
    </row>
    <row r="121" spans="2:11" s="236" customFormat="1" ht="12">
      <c r="B121" s="290">
        <f t="shared" si="2"/>
        <v>47</v>
      </c>
      <c r="C121" s="297" t="s">
        <v>2674</v>
      </c>
      <c r="D121" s="297">
        <f t="shared" si="4"/>
        <v>220990047</v>
      </c>
      <c r="E121" s="301" t="s">
        <v>2798</v>
      </c>
      <c r="F121" s="322" t="s">
        <v>727</v>
      </c>
      <c r="G121" s="323">
        <v>240</v>
      </c>
      <c r="H121" s="381"/>
      <c r="I121" s="295" t="str">
        <f t="shared" si="5"/>
        <v>-</v>
      </c>
      <c r="J121" s="381"/>
      <c r="K121" s="296" t="str">
        <f t="shared" si="6"/>
        <v>-</v>
      </c>
    </row>
    <row r="122" spans="2:11" s="236" customFormat="1" ht="38.25">
      <c r="B122" s="290">
        <f t="shared" si="2"/>
        <v>48</v>
      </c>
      <c r="C122" s="297" t="s">
        <v>2674</v>
      </c>
      <c r="D122" s="297">
        <f t="shared" si="4"/>
        <v>220990048</v>
      </c>
      <c r="E122" s="301" t="s">
        <v>2797</v>
      </c>
      <c r="F122" s="299" t="s">
        <v>727</v>
      </c>
      <c r="G122" s="321">
        <v>40</v>
      </c>
      <c r="H122" s="378"/>
      <c r="I122" s="295" t="str">
        <f t="shared" si="5"/>
        <v>-</v>
      </c>
      <c r="J122" s="378"/>
      <c r="K122" s="296" t="str">
        <f t="shared" si="6"/>
        <v>-</v>
      </c>
    </row>
    <row r="123" spans="2:11" s="236" customFormat="1" ht="12">
      <c r="B123" s="290">
        <f t="shared" si="2"/>
        <v>49</v>
      </c>
      <c r="C123" s="297" t="s">
        <v>2674</v>
      </c>
      <c r="D123" s="297">
        <f t="shared" si="4"/>
        <v>220990049</v>
      </c>
      <c r="E123" s="301" t="s">
        <v>2796</v>
      </c>
      <c r="F123" s="308" t="s">
        <v>941</v>
      </c>
      <c r="G123" s="323">
        <v>2</v>
      </c>
      <c r="H123" s="382"/>
      <c r="I123" s="295" t="str">
        <f t="shared" si="5"/>
        <v>-</v>
      </c>
      <c r="J123" s="382"/>
      <c r="K123" s="296" t="str">
        <f t="shared" si="6"/>
        <v>-</v>
      </c>
    </row>
    <row r="124" spans="2:11" s="236" customFormat="1" ht="25.5">
      <c r="B124" s="290">
        <f t="shared" si="2"/>
        <v>50</v>
      </c>
      <c r="C124" s="297" t="s">
        <v>2674</v>
      </c>
      <c r="D124" s="297">
        <f t="shared" si="4"/>
        <v>220990050</v>
      </c>
      <c r="E124" s="311" t="s">
        <v>2589</v>
      </c>
      <c r="F124" s="322" t="s">
        <v>727</v>
      </c>
      <c r="G124" s="323">
        <v>140</v>
      </c>
      <c r="H124" s="381"/>
      <c r="I124" s="295" t="str">
        <f t="shared" si="5"/>
        <v>-</v>
      </c>
      <c r="J124" s="381"/>
      <c r="K124" s="296" t="str">
        <f t="shared" si="6"/>
        <v>-</v>
      </c>
    </row>
    <row r="125" spans="2:11" s="236" customFormat="1" ht="25.5">
      <c r="B125" s="290">
        <f t="shared" si="2"/>
        <v>51</v>
      </c>
      <c r="C125" s="297" t="s">
        <v>2674</v>
      </c>
      <c r="D125" s="297">
        <f t="shared" si="4"/>
        <v>220990051</v>
      </c>
      <c r="E125" s="311" t="s">
        <v>2590</v>
      </c>
      <c r="F125" s="322" t="s">
        <v>727</v>
      </c>
      <c r="G125" s="323">
        <v>320</v>
      </c>
      <c r="H125" s="381"/>
      <c r="I125" s="295" t="str">
        <f t="shared" si="5"/>
        <v>-</v>
      </c>
      <c r="J125" s="381"/>
      <c r="K125" s="296" t="str">
        <f t="shared" si="6"/>
        <v>-</v>
      </c>
    </row>
    <row r="126" spans="2:11" s="236" customFormat="1" ht="25.5">
      <c r="B126" s="290">
        <f t="shared" si="2"/>
        <v>52</v>
      </c>
      <c r="C126" s="297" t="s">
        <v>2674</v>
      </c>
      <c r="D126" s="297">
        <f t="shared" si="4"/>
        <v>220990052</v>
      </c>
      <c r="E126" s="311" t="s">
        <v>2724</v>
      </c>
      <c r="F126" s="322" t="s">
        <v>727</v>
      </c>
      <c r="G126" s="323">
        <v>180</v>
      </c>
      <c r="H126" s="381"/>
      <c r="I126" s="295" t="str">
        <f t="shared" si="5"/>
        <v>-</v>
      </c>
      <c r="J126" s="381"/>
      <c r="K126" s="296" t="str">
        <f t="shared" si="6"/>
        <v>-</v>
      </c>
    </row>
    <row r="127" spans="2:11" s="236" customFormat="1" ht="25.5">
      <c r="B127" s="290">
        <f t="shared" si="2"/>
        <v>53</v>
      </c>
      <c r="C127" s="297" t="s">
        <v>2674</v>
      </c>
      <c r="D127" s="297">
        <f t="shared" si="4"/>
        <v>220990053</v>
      </c>
      <c r="E127" s="324" t="s">
        <v>2795</v>
      </c>
      <c r="F127" s="322" t="s">
        <v>941</v>
      </c>
      <c r="G127" s="323">
        <v>35</v>
      </c>
      <c r="H127" s="381"/>
      <c r="I127" s="310" t="str">
        <f t="shared" si="5"/>
        <v>-</v>
      </c>
      <c r="J127" s="381"/>
      <c r="K127" s="325" t="str">
        <f t="shared" si="6"/>
        <v>-</v>
      </c>
    </row>
    <row r="128" spans="2:11" s="236" customFormat="1" ht="25.5">
      <c r="B128" s="290">
        <f t="shared" si="2"/>
        <v>54</v>
      </c>
      <c r="C128" s="297" t="s">
        <v>2674</v>
      </c>
      <c r="D128" s="297">
        <f t="shared" si="4"/>
        <v>220990054</v>
      </c>
      <c r="E128" s="311" t="s">
        <v>2725</v>
      </c>
      <c r="F128" s="322" t="s">
        <v>941</v>
      </c>
      <c r="G128" s="323">
        <v>32</v>
      </c>
      <c r="H128" s="383"/>
      <c r="I128" s="310" t="str">
        <f t="shared" si="5"/>
        <v>-</v>
      </c>
      <c r="J128" s="383"/>
      <c r="K128" s="325" t="str">
        <f t="shared" si="6"/>
        <v>-</v>
      </c>
    </row>
    <row r="129" spans="2:11" s="236" customFormat="1" ht="25.5">
      <c r="B129" s="290">
        <f t="shared" si="2"/>
        <v>55</v>
      </c>
      <c r="C129" s="297" t="s">
        <v>2674</v>
      </c>
      <c r="D129" s="297">
        <f t="shared" si="4"/>
        <v>220990055</v>
      </c>
      <c r="E129" s="311" t="s">
        <v>2685</v>
      </c>
      <c r="F129" s="322" t="s">
        <v>941</v>
      </c>
      <c r="G129" s="323">
        <v>15</v>
      </c>
      <c r="H129" s="383"/>
      <c r="I129" s="310" t="str">
        <f t="shared" si="5"/>
        <v>-</v>
      </c>
      <c r="J129" s="383"/>
      <c r="K129" s="325" t="str">
        <f t="shared" si="6"/>
        <v>-</v>
      </c>
    </row>
    <row r="130" spans="2:11" s="236" customFormat="1" ht="12">
      <c r="B130" s="290">
        <f t="shared" si="2"/>
        <v>56</v>
      </c>
      <c r="C130" s="297" t="s">
        <v>2674</v>
      </c>
      <c r="D130" s="297">
        <f t="shared" si="4"/>
        <v>220990056</v>
      </c>
      <c r="E130" s="301" t="s">
        <v>2794</v>
      </c>
      <c r="F130" s="299" t="s">
        <v>941</v>
      </c>
      <c r="G130" s="321">
        <v>15</v>
      </c>
      <c r="H130" s="378"/>
      <c r="I130" s="295" t="str">
        <f t="shared" si="5"/>
        <v>-</v>
      </c>
      <c r="J130" s="378"/>
      <c r="K130" s="296" t="str">
        <f t="shared" si="6"/>
        <v>-</v>
      </c>
    </row>
    <row r="131" spans="2:11" s="236" customFormat="1" ht="25.5">
      <c r="B131" s="290">
        <f t="shared" si="2"/>
        <v>57</v>
      </c>
      <c r="C131" s="297" t="s">
        <v>2674</v>
      </c>
      <c r="D131" s="297">
        <f t="shared" si="4"/>
        <v>220990057</v>
      </c>
      <c r="E131" s="301" t="s">
        <v>2770</v>
      </c>
      <c r="F131" s="299" t="s">
        <v>941</v>
      </c>
      <c r="G131" s="321">
        <v>25</v>
      </c>
      <c r="H131" s="378"/>
      <c r="I131" s="295" t="str">
        <f t="shared" si="5"/>
        <v>-</v>
      </c>
      <c r="J131" s="378"/>
      <c r="K131" s="296" t="str">
        <f t="shared" si="6"/>
        <v>-</v>
      </c>
    </row>
    <row r="132" spans="2:11" s="236" customFormat="1" ht="38.25">
      <c r="B132" s="290">
        <f t="shared" si="2"/>
        <v>58</v>
      </c>
      <c r="C132" s="297" t="s">
        <v>2674</v>
      </c>
      <c r="D132" s="297">
        <f t="shared" si="4"/>
        <v>220990058</v>
      </c>
      <c r="E132" s="326" t="s">
        <v>2768</v>
      </c>
      <c r="F132" s="306" t="s">
        <v>941</v>
      </c>
      <c r="G132" s="312">
        <v>2</v>
      </c>
      <c r="H132" s="379"/>
      <c r="I132" s="295" t="str">
        <f t="shared" si="5"/>
        <v>-</v>
      </c>
      <c r="J132" s="384"/>
      <c r="K132" s="296" t="str">
        <f t="shared" si="6"/>
        <v>-</v>
      </c>
    </row>
    <row r="133" spans="2:11" s="236" customFormat="1" ht="38.25">
      <c r="B133" s="290">
        <f t="shared" si="2"/>
        <v>59</v>
      </c>
      <c r="C133" s="297" t="s">
        <v>2674</v>
      </c>
      <c r="D133" s="297">
        <f t="shared" si="4"/>
        <v>220990059</v>
      </c>
      <c r="E133" s="326" t="s">
        <v>2593</v>
      </c>
      <c r="F133" s="306" t="s">
        <v>941</v>
      </c>
      <c r="G133" s="312">
        <v>8</v>
      </c>
      <c r="H133" s="379"/>
      <c r="I133" s="295" t="str">
        <f t="shared" si="5"/>
        <v>-</v>
      </c>
      <c r="J133" s="384"/>
      <c r="K133" s="296" t="str">
        <f t="shared" si="6"/>
        <v>-</v>
      </c>
    </row>
    <row r="134" spans="2:11" s="236" customFormat="1" ht="12">
      <c r="B134" s="290">
        <f t="shared" si="2"/>
        <v>60</v>
      </c>
      <c r="C134" s="297" t="s">
        <v>2674</v>
      </c>
      <c r="D134" s="297">
        <f t="shared" si="4"/>
        <v>220990060</v>
      </c>
      <c r="E134" s="301" t="s">
        <v>2591</v>
      </c>
      <c r="F134" s="299" t="s">
        <v>727</v>
      </c>
      <c r="G134" s="321">
        <v>25</v>
      </c>
      <c r="H134" s="379"/>
      <c r="I134" s="295" t="str">
        <f t="shared" si="5"/>
        <v>-</v>
      </c>
      <c r="J134" s="378"/>
      <c r="K134" s="296" t="str">
        <f t="shared" si="6"/>
        <v>-</v>
      </c>
    </row>
    <row r="135" spans="2:11" s="236" customFormat="1" ht="12">
      <c r="B135" s="290">
        <f t="shared" si="2"/>
        <v>61</v>
      </c>
      <c r="C135" s="297" t="s">
        <v>2674</v>
      </c>
      <c r="D135" s="297">
        <f t="shared" si="4"/>
        <v>220990061</v>
      </c>
      <c r="E135" s="301" t="s">
        <v>2592</v>
      </c>
      <c r="F135" s="299" t="s">
        <v>727</v>
      </c>
      <c r="G135" s="321">
        <v>40</v>
      </c>
      <c r="H135" s="379"/>
      <c r="I135" s="295" t="str">
        <f t="shared" si="5"/>
        <v>-</v>
      </c>
      <c r="J135" s="378"/>
      <c r="K135" s="296" t="str">
        <f t="shared" si="6"/>
        <v>-</v>
      </c>
    </row>
    <row r="136" spans="2:11" s="236" customFormat="1" ht="12">
      <c r="B136" s="290">
        <f t="shared" si="2"/>
        <v>62</v>
      </c>
      <c r="C136" s="297" t="s">
        <v>2674</v>
      </c>
      <c r="D136" s="297">
        <f t="shared" si="4"/>
        <v>220990062</v>
      </c>
      <c r="E136" s="301" t="s">
        <v>2723</v>
      </c>
      <c r="F136" s="299" t="s">
        <v>727</v>
      </c>
      <c r="G136" s="321">
        <v>30</v>
      </c>
      <c r="H136" s="379"/>
      <c r="I136" s="295" t="str">
        <f t="shared" si="5"/>
        <v>-</v>
      </c>
      <c r="J136" s="378"/>
      <c r="K136" s="296" t="str">
        <f t="shared" si="6"/>
        <v>-</v>
      </c>
    </row>
    <row r="137" spans="2:11" s="236" customFormat="1" ht="25.5">
      <c r="B137" s="290">
        <f t="shared" si="2"/>
        <v>63</v>
      </c>
      <c r="C137" s="297" t="s">
        <v>2674</v>
      </c>
      <c r="D137" s="297">
        <f t="shared" si="4"/>
        <v>220990063</v>
      </c>
      <c r="E137" s="301" t="s">
        <v>2793</v>
      </c>
      <c r="F137" s="299" t="s">
        <v>941</v>
      </c>
      <c r="G137" s="321">
        <v>24</v>
      </c>
      <c r="H137" s="378"/>
      <c r="I137" s="295" t="str">
        <f t="shared" si="5"/>
        <v>-</v>
      </c>
      <c r="J137" s="386"/>
      <c r="K137" s="296" t="str">
        <f t="shared" si="6"/>
        <v>-</v>
      </c>
    </row>
    <row r="138" spans="2:11" s="236" customFormat="1" ht="38.25">
      <c r="B138" s="290">
        <f t="shared" si="2"/>
        <v>64</v>
      </c>
      <c r="C138" s="297" t="s">
        <v>2674</v>
      </c>
      <c r="D138" s="297">
        <f t="shared" si="4"/>
        <v>220990064</v>
      </c>
      <c r="E138" s="301" t="s">
        <v>2792</v>
      </c>
      <c r="F138" s="299" t="s">
        <v>941</v>
      </c>
      <c r="G138" s="321">
        <v>24</v>
      </c>
      <c r="H138" s="378"/>
      <c r="I138" s="295" t="str">
        <f t="shared" si="5"/>
        <v>-</v>
      </c>
      <c r="J138" s="386"/>
      <c r="K138" s="296" t="str">
        <f t="shared" si="6"/>
        <v>-</v>
      </c>
    </row>
    <row r="139" spans="2:11" s="236" customFormat="1" ht="102">
      <c r="B139" s="290">
        <f t="shared" si="2"/>
        <v>65</v>
      </c>
      <c r="C139" s="297" t="s">
        <v>2674</v>
      </c>
      <c r="D139" s="297">
        <f t="shared" si="4"/>
        <v>220990065</v>
      </c>
      <c r="E139" s="301" t="s">
        <v>2682</v>
      </c>
      <c r="F139" s="299" t="s">
        <v>2563</v>
      </c>
      <c r="G139" s="299">
        <v>85</v>
      </c>
      <c r="H139" s="379"/>
      <c r="I139" s="295" t="str">
        <f t="shared" si="5"/>
        <v>-</v>
      </c>
      <c r="J139" s="378"/>
      <c r="K139" s="296" t="str">
        <f t="shared" si="6"/>
        <v>-</v>
      </c>
    </row>
    <row r="140" spans="2:13" s="236" customFormat="1" ht="26.25" thickBot="1">
      <c r="B140" s="290">
        <f aca="true" t="shared" si="7" ref="B140:B203">B139+1</f>
        <v>66</v>
      </c>
      <c r="C140" s="297" t="s">
        <v>2674</v>
      </c>
      <c r="D140" s="297">
        <f t="shared" si="4"/>
        <v>220990066</v>
      </c>
      <c r="E140" s="327" t="s">
        <v>2766</v>
      </c>
      <c r="F140" s="328" t="s">
        <v>941</v>
      </c>
      <c r="G140" s="329">
        <v>1</v>
      </c>
      <c r="H140" s="385"/>
      <c r="I140" s="295" t="str">
        <f t="shared" si="5"/>
        <v>-</v>
      </c>
      <c r="J140" s="385"/>
      <c r="K140" s="296" t="str">
        <f t="shared" si="6"/>
        <v>-</v>
      </c>
      <c r="M140" s="330"/>
    </row>
    <row r="141" spans="2:11" s="236" customFormat="1" ht="13.5" thickBot="1">
      <c r="B141" s="290">
        <f t="shared" si="7"/>
        <v>67</v>
      </c>
      <c r="C141" s="297" t="s">
        <v>2674</v>
      </c>
      <c r="D141" s="331" t="s">
        <v>2791</v>
      </c>
      <c r="E141" s="285" t="s">
        <v>2790</v>
      </c>
      <c r="F141" s="286"/>
      <c r="G141" s="286"/>
      <c r="H141" s="287"/>
      <c r="I141" s="288">
        <f>SUM(I142:I189)</f>
        <v>0</v>
      </c>
      <c r="J141" s="287"/>
      <c r="K141" s="289">
        <f>SUM(K142:K189)</f>
        <v>0</v>
      </c>
    </row>
    <row r="142" spans="2:11" s="236" customFormat="1" ht="89.25">
      <c r="B142" s="290">
        <f t="shared" si="7"/>
        <v>68</v>
      </c>
      <c r="C142" s="297" t="s">
        <v>2674</v>
      </c>
      <c r="D142" s="297">
        <f>D140+1</f>
        <v>220990067</v>
      </c>
      <c r="E142" s="332" t="s">
        <v>2789</v>
      </c>
      <c r="F142" s="293" t="s">
        <v>941</v>
      </c>
      <c r="G142" s="294">
        <v>1</v>
      </c>
      <c r="H142" s="387"/>
      <c r="I142" s="295" t="str">
        <f aca="true" t="shared" si="8" ref="I142:I189">IF(G142*H142&gt;0,G142*H142,"-")</f>
        <v>-</v>
      </c>
      <c r="J142" s="387"/>
      <c r="K142" s="296" t="str">
        <f aca="true" t="shared" si="9" ref="K142:K189">IF(G142*J142&gt;0,G142*J142,"-")</f>
        <v>-</v>
      </c>
    </row>
    <row r="143" spans="2:11" s="236" customFormat="1" ht="25.5">
      <c r="B143" s="290">
        <f t="shared" si="7"/>
        <v>69</v>
      </c>
      <c r="C143" s="297" t="s">
        <v>2674</v>
      </c>
      <c r="D143" s="297">
        <f aca="true" t="shared" si="10" ref="D143:D174">D142+1</f>
        <v>220990068</v>
      </c>
      <c r="E143" s="333" t="s">
        <v>2788</v>
      </c>
      <c r="F143" s="293" t="s">
        <v>941</v>
      </c>
      <c r="G143" s="294">
        <v>2</v>
      </c>
      <c r="H143" s="387"/>
      <c r="I143" s="295" t="str">
        <f t="shared" si="8"/>
        <v>-</v>
      </c>
      <c r="J143" s="387"/>
      <c r="K143" s="296" t="str">
        <f t="shared" si="9"/>
        <v>-</v>
      </c>
    </row>
    <row r="144" spans="2:11" s="236" customFormat="1" ht="12">
      <c r="B144" s="290">
        <f t="shared" si="7"/>
        <v>70</v>
      </c>
      <c r="C144" s="297" t="s">
        <v>2674</v>
      </c>
      <c r="D144" s="297">
        <f t="shared" si="10"/>
        <v>220990069</v>
      </c>
      <c r="E144" s="333" t="s">
        <v>2787</v>
      </c>
      <c r="F144" s="293" t="s">
        <v>941</v>
      </c>
      <c r="G144" s="294">
        <v>1</v>
      </c>
      <c r="H144" s="387"/>
      <c r="I144" s="295" t="str">
        <f t="shared" si="8"/>
        <v>-</v>
      </c>
      <c r="J144" s="387"/>
      <c r="K144" s="296" t="str">
        <f t="shared" si="9"/>
        <v>-</v>
      </c>
    </row>
    <row r="145" spans="2:11" s="236" customFormat="1" ht="38.25">
      <c r="B145" s="290">
        <f t="shared" si="7"/>
        <v>71</v>
      </c>
      <c r="C145" s="297" t="s">
        <v>2674</v>
      </c>
      <c r="D145" s="297">
        <f t="shared" si="10"/>
        <v>220990070</v>
      </c>
      <c r="E145" s="333" t="s">
        <v>2786</v>
      </c>
      <c r="F145" s="293" t="s">
        <v>941</v>
      </c>
      <c r="G145" s="294">
        <v>1</v>
      </c>
      <c r="H145" s="387"/>
      <c r="I145" s="295" t="str">
        <f t="shared" si="8"/>
        <v>-</v>
      </c>
      <c r="J145" s="387"/>
      <c r="K145" s="296" t="str">
        <f t="shared" si="9"/>
        <v>-</v>
      </c>
    </row>
    <row r="146" spans="2:11" s="236" customFormat="1" ht="38.25">
      <c r="B146" s="290">
        <f t="shared" si="7"/>
        <v>72</v>
      </c>
      <c r="C146" s="297" t="s">
        <v>2674</v>
      </c>
      <c r="D146" s="297">
        <f t="shared" si="10"/>
        <v>220990071</v>
      </c>
      <c r="E146" s="333" t="s">
        <v>2785</v>
      </c>
      <c r="F146" s="293" t="s">
        <v>941</v>
      </c>
      <c r="G146" s="294">
        <v>1</v>
      </c>
      <c r="H146" s="387"/>
      <c r="I146" s="295" t="str">
        <f t="shared" si="8"/>
        <v>-</v>
      </c>
      <c r="J146" s="387"/>
      <c r="K146" s="296" t="str">
        <f t="shared" si="9"/>
        <v>-</v>
      </c>
    </row>
    <row r="147" spans="2:11" s="236" customFormat="1" ht="38.25">
      <c r="B147" s="290">
        <f t="shared" si="7"/>
        <v>73</v>
      </c>
      <c r="C147" s="297" t="s">
        <v>2674</v>
      </c>
      <c r="D147" s="297">
        <f t="shared" si="10"/>
        <v>220990072</v>
      </c>
      <c r="E147" s="333" t="s">
        <v>2784</v>
      </c>
      <c r="F147" s="293" t="s">
        <v>941</v>
      </c>
      <c r="G147" s="294">
        <v>1</v>
      </c>
      <c r="H147" s="387"/>
      <c r="I147" s="295" t="str">
        <f t="shared" si="8"/>
        <v>-</v>
      </c>
      <c r="J147" s="387"/>
      <c r="K147" s="296" t="str">
        <f t="shared" si="9"/>
        <v>-</v>
      </c>
    </row>
    <row r="148" spans="2:11" s="236" customFormat="1" ht="153">
      <c r="B148" s="290">
        <f t="shared" si="7"/>
        <v>74</v>
      </c>
      <c r="C148" s="297" t="s">
        <v>2674</v>
      </c>
      <c r="D148" s="297">
        <f t="shared" si="10"/>
        <v>220990073</v>
      </c>
      <c r="E148" s="333" t="s">
        <v>2783</v>
      </c>
      <c r="F148" s="306" t="s">
        <v>941</v>
      </c>
      <c r="G148" s="299">
        <v>2</v>
      </c>
      <c r="H148" s="388"/>
      <c r="I148" s="295" t="str">
        <f t="shared" si="8"/>
        <v>-</v>
      </c>
      <c r="J148" s="388"/>
      <c r="K148" s="296" t="str">
        <f t="shared" si="9"/>
        <v>-</v>
      </c>
    </row>
    <row r="149" spans="2:11" s="236" customFormat="1" ht="25.5">
      <c r="B149" s="290">
        <f t="shared" si="7"/>
        <v>75</v>
      </c>
      <c r="C149" s="297" t="s">
        <v>2674</v>
      </c>
      <c r="D149" s="297">
        <f t="shared" si="10"/>
        <v>220990074</v>
      </c>
      <c r="E149" s="333" t="s">
        <v>2782</v>
      </c>
      <c r="F149" s="293" t="s">
        <v>941</v>
      </c>
      <c r="G149" s="294">
        <v>1</v>
      </c>
      <c r="H149" s="387"/>
      <c r="I149" s="295" t="str">
        <f t="shared" si="8"/>
        <v>-</v>
      </c>
      <c r="J149" s="387"/>
      <c r="K149" s="296" t="str">
        <f t="shared" si="9"/>
        <v>-</v>
      </c>
    </row>
    <row r="150" spans="2:11" s="236" customFormat="1" ht="38.25">
      <c r="B150" s="290">
        <f t="shared" si="7"/>
        <v>76</v>
      </c>
      <c r="C150" s="297" t="s">
        <v>2674</v>
      </c>
      <c r="D150" s="297">
        <f t="shared" si="10"/>
        <v>220990075</v>
      </c>
      <c r="E150" s="333" t="s">
        <v>2781</v>
      </c>
      <c r="F150" s="293" t="s">
        <v>941</v>
      </c>
      <c r="G150" s="294">
        <v>1</v>
      </c>
      <c r="H150" s="387"/>
      <c r="I150" s="295" t="str">
        <f t="shared" si="8"/>
        <v>-</v>
      </c>
      <c r="J150" s="387"/>
      <c r="K150" s="296" t="str">
        <f t="shared" si="9"/>
        <v>-</v>
      </c>
    </row>
    <row r="151" spans="2:11" s="236" customFormat="1" ht="12">
      <c r="B151" s="290">
        <f t="shared" si="7"/>
        <v>77</v>
      </c>
      <c r="C151" s="297" t="s">
        <v>2674</v>
      </c>
      <c r="D151" s="297">
        <f t="shared" si="10"/>
        <v>220990076</v>
      </c>
      <c r="E151" s="333"/>
      <c r="F151" s="293" t="s">
        <v>941</v>
      </c>
      <c r="G151" s="294">
        <v>3</v>
      </c>
      <c r="H151" s="387"/>
      <c r="I151" s="295" t="str">
        <f t="shared" si="8"/>
        <v>-</v>
      </c>
      <c r="J151" s="387"/>
      <c r="K151" s="296" t="str">
        <f t="shared" si="9"/>
        <v>-</v>
      </c>
    </row>
    <row r="152" spans="2:11" s="236" customFormat="1" ht="12">
      <c r="B152" s="290">
        <f t="shared" si="7"/>
        <v>78</v>
      </c>
      <c r="C152" s="297" t="s">
        <v>2674</v>
      </c>
      <c r="D152" s="297">
        <f t="shared" si="10"/>
        <v>220990077</v>
      </c>
      <c r="E152" s="333"/>
      <c r="F152" s="293" t="s">
        <v>941</v>
      </c>
      <c r="G152" s="294">
        <v>3</v>
      </c>
      <c r="H152" s="387"/>
      <c r="I152" s="295" t="str">
        <f t="shared" si="8"/>
        <v>-</v>
      </c>
      <c r="J152" s="387"/>
      <c r="K152" s="296" t="str">
        <f t="shared" si="9"/>
        <v>-</v>
      </c>
    </row>
    <row r="153" spans="2:11" s="236" customFormat="1" ht="25.5">
      <c r="B153" s="290">
        <f t="shared" si="7"/>
        <v>79</v>
      </c>
      <c r="C153" s="297" t="s">
        <v>2674</v>
      </c>
      <c r="D153" s="297">
        <f t="shared" si="10"/>
        <v>220990078</v>
      </c>
      <c r="E153" s="333" t="s">
        <v>2564</v>
      </c>
      <c r="F153" s="306" t="s">
        <v>941</v>
      </c>
      <c r="G153" s="299">
        <v>7</v>
      </c>
      <c r="H153" s="388"/>
      <c r="I153" s="295" t="str">
        <f t="shared" si="8"/>
        <v>-</v>
      </c>
      <c r="J153" s="388"/>
      <c r="K153" s="296" t="str">
        <f t="shared" si="9"/>
        <v>-</v>
      </c>
    </row>
    <row r="154" spans="2:11" s="236" customFormat="1" ht="25.5">
      <c r="B154" s="290">
        <f t="shared" si="7"/>
        <v>80</v>
      </c>
      <c r="C154" s="297" t="s">
        <v>2674</v>
      </c>
      <c r="D154" s="297">
        <f t="shared" si="10"/>
        <v>220990079</v>
      </c>
      <c r="E154" s="333" t="s">
        <v>2565</v>
      </c>
      <c r="F154" s="306" t="s">
        <v>941</v>
      </c>
      <c r="G154" s="299">
        <v>7</v>
      </c>
      <c r="H154" s="388"/>
      <c r="I154" s="295" t="str">
        <f t="shared" si="8"/>
        <v>-</v>
      </c>
      <c r="J154" s="388"/>
      <c r="K154" s="296" t="str">
        <f t="shared" si="9"/>
        <v>-</v>
      </c>
    </row>
    <row r="155" spans="2:11" s="236" customFormat="1" ht="25.5">
      <c r="B155" s="290">
        <f t="shared" si="7"/>
        <v>81</v>
      </c>
      <c r="C155" s="297" t="s">
        <v>2674</v>
      </c>
      <c r="D155" s="297">
        <f t="shared" si="10"/>
        <v>220990080</v>
      </c>
      <c r="E155" s="333" t="s">
        <v>2561</v>
      </c>
      <c r="F155" s="306" t="s">
        <v>941</v>
      </c>
      <c r="G155" s="299">
        <v>7</v>
      </c>
      <c r="H155" s="388"/>
      <c r="I155" s="295" t="str">
        <f t="shared" si="8"/>
        <v>-</v>
      </c>
      <c r="J155" s="388"/>
      <c r="K155" s="296" t="str">
        <f t="shared" si="9"/>
        <v>-</v>
      </c>
    </row>
    <row r="156" spans="2:11" s="236" customFormat="1" ht="25.5">
      <c r="B156" s="290">
        <f t="shared" si="7"/>
        <v>82</v>
      </c>
      <c r="C156" s="297" t="s">
        <v>2674</v>
      </c>
      <c r="D156" s="297">
        <f t="shared" si="10"/>
        <v>220990081</v>
      </c>
      <c r="E156" s="333" t="s">
        <v>2566</v>
      </c>
      <c r="F156" s="306" t="s">
        <v>941</v>
      </c>
      <c r="G156" s="299">
        <v>21</v>
      </c>
      <c r="H156" s="388"/>
      <c r="I156" s="295" t="str">
        <f t="shared" si="8"/>
        <v>-</v>
      </c>
      <c r="J156" s="388"/>
      <c r="K156" s="296" t="str">
        <f t="shared" si="9"/>
        <v>-</v>
      </c>
    </row>
    <row r="157" spans="2:11" s="236" customFormat="1" ht="25.5">
      <c r="B157" s="290">
        <f t="shared" si="7"/>
        <v>83</v>
      </c>
      <c r="C157" s="297" t="s">
        <v>2674</v>
      </c>
      <c r="D157" s="297">
        <f t="shared" si="10"/>
        <v>220990082</v>
      </c>
      <c r="E157" s="333" t="s">
        <v>2567</v>
      </c>
      <c r="F157" s="306" t="s">
        <v>941</v>
      </c>
      <c r="G157" s="299">
        <v>21</v>
      </c>
      <c r="H157" s="388"/>
      <c r="I157" s="295" t="str">
        <f t="shared" si="8"/>
        <v>-</v>
      </c>
      <c r="J157" s="388"/>
      <c r="K157" s="296" t="str">
        <f t="shared" si="9"/>
        <v>-</v>
      </c>
    </row>
    <row r="158" spans="2:11" s="236" customFormat="1" ht="25.5">
      <c r="B158" s="290">
        <f t="shared" si="7"/>
        <v>84</v>
      </c>
      <c r="C158" s="297" t="s">
        <v>2674</v>
      </c>
      <c r="D158" s="297">
        <f t="shared" si="10"/>
        <v>220990083</v>
      </c>
      <c r="E158" s="333" t="s">
        <v>2568</v>
      </c>
      <c r="F158" s="306" t="s">
        <v>941</v>
      </c>
      <c r="G158" s="299">
        <v>3</v>
      </c>
      <c r="H158" s="388"/>
      <c r="I158" s="295" t="str">
        <f t="shared" si="8"/>
        <v>-</v>
      </c>
      <c r="J158" s="388"/>
      <c r="K158" s="296" t="str">
        <f t="shared" si="9"/>
        <v>-</v>
      </c>
    </row>
    <row r="159" spans="2:11" s="236" customFormat="1" ht="12">
      <c r="B159" s="290">
        <f t="shared" si="7"/>
        <v>85</v>
      </c>
      <c r="C159" s="297" t="s">
        <v>2674</v>
      </c>
      <c r="D159" s="297">
        <f t="shared" si="10"/>
        <v>220990084</v>
      </c>
      <c r="E159" s="333" t="s">
        <v>2569</v>
      </c>
      <c r="F159" s="306" t="s">
        <v>941</v>
      </c>
      <c r="G159" s="299">
        <v>21</v>
      </c>
      <c r="H159" s="388"/>
      <c r="I159" s="295" t="str">
        <f t="shared" si="8"/>
        <v>-</v>
      </c>
      <c r="J159" s="388"/>
      <c r="K159" s="296" t="str">
        <f t="shared" si="9"/>
        <v>-</v>
      </c>
    </row>
    <row r="160" spans="2:11" s="236" customFormat="1" ht="38.25">
      <c r="B160" s="290">
        <f t="shared" si="7"/>
        <v>86</v>
      </c>
      <c r="C160" s="297" t="s">
        <v>2674</v>
      </c>
      <c r="D160" s="297">
        <f t="shared" si="10"/>
        <v>220990085</v>
      </c>
      <c r="E160" s="333" t="s">
        <v>2570</v>
      </c>
      <c r="F160" s="306" t="s">
        <v>941</v>
      </c>
      <c r="G160" s="299">
        <v>4</v>
      </c>
      <c r="H160" s="388"/>
      <c r="I160" s="295" t="str">
        <f t="shared" si="8"/>
        <v>-</v>
      </c>
      <c r="J160" s="388"/>
      <c r="K160" s="296" t="str">
        <f t="shared" si="9"/>
        <v>-</v>
      </c>
    </row>
    <row r="161" spans="2:11" s="236" customFormat="1" ht="63.75">
      <c r="B161" s="290">
        <f t="shared" si="7"/>
        <v>87</v>
      </c>
      <c r="C161" s="297" t="s">
        <v>2674</v>
      </c>
      <c r="D161" s="297">
        <f t="shared" si="10"/>
        <v>220990086</v>
      </c>
      <c r="E161" s="333" t="s">
        <v>2571</v>
      </c>
      <c r="F161" s="294"/>
      <c r="G161" s="334">
        <v>4</v>
      </c>
      <c r="H161" s="389"/>
      <c r="I161" s="295" t="str">
        <f t="shared" si="8"/>
        <v>-</v>
      </c>
      <c r="J161" s="389"/>
      <c r="K161" s="296" t="str">
        <f t="shared" si="9"/>
        <v>-</v>
      </c>
    </row>
    <row r="162" spans="2:11" s="236" customFormat="1" ht="38.25">
      <c r="B162" s="290">
        <f t="shared" si="7"/>
        <v>88</v>
      </c>
      <c r="C162" s="297" t="s">
        <v>2674</v>
      </c>
      <c r="D162" s="297">
        <f t="shared" si="10"/>
        <v>220990087</v>
      </c>
      <c r="E162" s="333" t="s">
        <v>2780</v>
      </c>
      <c r="F162" s="293" t="s">
        <v>941</v>
      </c>
      <c r="G162" s="294">
        <v>2</v>
      </c>
      <c r="H162" s="387"/>
      <c r="I162" s="295" t="str">
        <f t="shared" si="8"/>
        <v>-</v>
      </c>
      <c r="J162" s="387"/>
      <c r="K162" s="296" t="str">
        <f t="shared" si="9"/>
        <v>-</v>
      </c>
    </row>
    <row r="163" spans="2:11" s="236" customFormat="1" ht="89.25">
      <c r="B163" s="290">
        <f t="shared" si="7"/>
        <v>89</v>
      </c>
      <c r="C163" s="297" t="s">
        <v>2674</v>
      </c>
      <c r="D163" s="297">
        <f t="shared" si="10"/>
        <v>220990088</v>
      </c>
      <c r="E163" s="333" t="s">
        <v>2572</v>
      </c>
      <c r="F163" s="293" t="s">
        <v>941</v>
      </c>
      <c r="G163" s="294">
        <v>2</v>
      </c>
      <c r="H163" s="387"/>
      <c r="I163" s="295" t="str">
        <f t="shared" si="8"/>
        <v>-</v>
      </c>
      <c r="J163" s="387"/>
      <c r="K163" s="296" t="str">
        <f t="shared" si="9"/>
        <v>-</v>
      </c>
    </row>
    <row r="164" spans="2:11" s="236" customFormat="1" ht="38.25">
      <c r="B164" s="290">
        <f t="shared" si="7"/>
        <v>90</v>
      </c>
      <c r="C164" s="297" t="s">
        <v>2674</v>
      </c>
      <c r="D164" s="297">
        <f t="shared" si="10"/>
        <v>220990089</v>
      </c>
      <c r="E164" s="333" t="s">
        <v>2779</v>
      </c>
      <c r="F164" s="306" t="s">
        <v>2563</v>
      </c>
      <c r="G164" s="312">
        <v>24</v>
      </c>
      <c r="H164" s="390"/>
      <c r="I164" s="295" t="str">
        <f t="shared" si="8"/>
        <v>-</v>
      </c>
      <c r="J164" s="390"/>
      <c r="K164" s="296" t="str">
        <f t="shared" si="9"/>
        <v>-</v>
      </c>
    </row>
    <row r="165" spans="2:11" s="236" customFormat="1" ht="38.25">
      <c r="B165" s="290">
        <f t="shared" si="7"/>
        <v>91</v>
      </c>
      <c r="C165" s="297" t="s">
        <v>2674</v>
      </c>
      <c r="D165" s="297">
        <f t="shared" si="10"/>
        <v>220990090</v>
      </c>
      <c r="E165" s="333" t="s">
        <v>2778</v>
      </c>
      <c r="F165" s="306" t="s">
        <v>2563</v>
      </c>
      <c r="G165" s="312">
        <v>16</v>
      </c>
      <c r="H165" s="390"/>
      <c r="I165" s="295" t="str">
        <f t="shared" si="8"/>
        <v>-</v>
      </c>
      <c r="J165" s="390"/>
      <c r="K165" s="296" t="str">
        <f t="shared" si="9"/>
        <v>-</v>
      </c>
    </row>
    <row r="166" spans="2:11" s="236" customFormat="1" ht="25.5">
      <c r="B166" s="290">
        <f t="shared" si="7"/>
        <v>92</v>
      </c>
      <c r="C166" s="297" t="s">
        <v>2674</v>
      </c>
      <c r="D166" s="297">
        <f t="shared" si="10"/>
        <v>220990091</v>
      </c>
      <c r="E166" s="333" t="s">
        <v>2777</v>
      </c>
      <c r="F166" s="293" t="s">
        <v>941</v>
      </c>
      <c r="G166" s="294">
        <v>4</v>
      </c>
      <c r="H166" s="387"/>
      <c r="I166" s="295" t="str">
        <f t="shared" si="8"/>
        <v>-</v>
      </c>
      <c r="J166" s="387"/>
      <c r="K166" s="296" t="str">
        <f t="shared" si="9"/>
        <v>-</v>
      </c>
    </row>
    <row r="167" spans="2:11" s="236" customFormat="1" ht="12">
      <c r="B167" s="290">
        <f t="shared" si="7"/>
        <v>93</v>
      </c>
      <c r="C167" s="297" t="s">
        <v>2674</v>
      </c>
      <c r="D167" s="297">
        <f t="shared" si="10"/>
        <v>220990092</v>
      </c>
      <c r="E167" s="333" t="s">
        <v>2573</v>
      </c>
      <c r="F167" s="293" t="s">
        <v>941</v>
      </c>
      <c r="G167" s="294">
        <v>1</v>
      </c>
      <c r="H167" s="387"/>
      <c r="I167" s="295" t="str">
        <f t="shared" si="8"/>
        <v>-</v>
      </c>
      <c r="J167" s="387"/>
      <c r="K167" s="296" t="str">
        <f t="shared" si="9"/>
        <v>-</v>
      </c>
    </row>
    <row r="168" spans="2:11" s="236" customFormat="1" ht="25.5">
      <c r="B168" s="290">
        <f t="shared" si="7"/>
        <v>94</v>
      </c>
      <c r="C168" s="297" t="s">
        <v>2674</v>
      </c>
      <c r="D168" s="297">
        <f t="shared" si="10"/>
        <v>220990093</v>
      </c>
      <c r="E168" s="333" t="s">
        <v>2587</v>
      </c>
      <c r="F168" s="293" t="s">
        <v>941</v>
      </c>
      <c r="G168" s="294">
        <v>50</v>
      </c>
      <c r="H168" s="387"/>
      <c r="I168" s="295" t="str">
        <f t="shared" si="8"/>
        <v>-</v>
      </c>
      <c r="J168" s="387"/>
      <c r="K168" s="296" t="str">
        <f t="shared" si="9"/>
        <v>-</v>
      </c>
    </row>
    <row r="169" spans="2:11" s="236" customFormat="1" ht="63.75">
      <c r="B169" s="290">
        <f t="shared" si="7"/>
        <v>95</v>
      </c>
      <c r="C169" s="297" t="s">
        <v>2674</v>
      </c>
      <c r="D169" s="297">
        <f t="shared" si="10"/>
        <v>220990094</v>
      </c>
      <c r="E169" s="335" t="s">
        <v>2776</v>
      </c>
      <c r="F169" s="306"/>
      <c r="G169" s="306"/>
      <c r="H169" s="336"/>
      <c r="I169" s="295" t="str">
        <f t="shared" si="8"/>
        <v>-</v>
      </c>
      <c r="J169" s="336"/>
      <c r="K169" s="296" t="str">
        <f t="shared" si="9"/>
        <v>-</v>
      </c>
    </row>
    <row r="170" spans="2:11" s="236" customFormat="1" ht="38.25">
      <c r="B170" s="290">
        <f t="shared" si="7"/>
        <v>96</v>
      </c>
      <c r="C170" s="297" t="s">
        <v>2674</v>
      </c>
      <c r="D170" s="297">
        <f t="shared" si="10"/>
        <v>220990095</v>
      </c>
      <c r="E170" s="337" t="s">
        <v>2775</v>
      </c>
      <c r="F170" s="306" t="s">
        <v>727</v>
      </c>
      <c r="G170" s="312">
        <v>460</v>
      </c>
      <c r="H170" s="390"/>
      <c r="I170" s="295" t="str">
        <f t="shared" si="8"/>
        <v>-</v>
      </c>
      <c r="J170" s="390"/>
      <c r="K170" s="296" t="str">
        <f t="shared" si="9"/>
        <v>-</v>
      </c>
    </row>
    <row r="171" spans="2:11" s="236" customFormat="1" ht="76.5">
      <c r="B171" s="290">
        <f t="shared" si="7"/>
        <v>97</v>
      </c>
      <c r="C171" s="297" t="s">
        <v>2674</v>
      </c>
      <c r="D171" s="297">
        <f t="shared" si="10"/>
        <v>220990096</v>
      </c>
      <c r="E171" s="338" t="s">
        <v>2774</v>
      </c>
      <c r="F171" s="308"/>
      <c r="G171" s="323"/>
      <c r="H171" s="339"/>
      <c r="I171" s="295" t="str">
        <f t="shared" si="8"/>
        <v>-</v>
      </c>
      <c r="J171" s="339"/>
      <c r="K171" s="296" t="str">
        <f t="shared" si="9"/>
        <v>-</v>
      </c>
    </row>
    <row r="172" spans="2:11" s="236" customFormat="1" ht="38.25">
      <c r="B172" s="290">
        <f t="shared" si="7"/>
        <v>98</v>
      </c>
      <c r="C172" s="297" t="s">
        <v>2674</v>
      </c>
      <c r="D172" s="297">
        <f t="shared" si="10"/>
        <v>220990097</v>
      </c>
      <c r="E172" s="311" t="s">
        <v>2773</v>
      </c>
      <c r="F172" s="322" t="s">
        <v>2672</v>
      </c>
      <c r="G172" s="323">
        <v>18</v>
      </c>
      <c r="H172" s="381"/>
      <c r="I172" s="295" t="str">
        <f t="shared" si="8"/>
        <v>-</v>
      </c>
      <c r="J172" s="381"/>
      <c r="K172" s="296" t="str">
        <f t="shared" si="9"/>
        <v>-</v>
      </c>
    </row>
    <row r="173" spans="2:11" s="236" customFormat="1" ht="25.5">
      <c r="B173" s="290">
        <f t="shared" si="7"/>
        <v>99</v>
      </c>
      <c r="C173" s="297" t="s">
        <v>2674</v>
      </c>
      <c r="D173" s="297">
        <f t="shared" si="10"/>
        <v>220990098</v>
      </c>
      <c r="E173" s="335" t="s">
        <v>2772</v>
      </c>
      <c r="F173" s="306"/>
      <c r="G173" s="312"/>
      <c r="H173" s="340"/>
      <c r="I173" s="295" t="str">
        <f t="shared" si="8"/>
        <v>-</v>
      </c>
      <c r="J173" s="340"/>
      <c r="K173" s="296" t="str">
        <f t="shared" si="9"/>
        <v>-</v>
      </c>
    </row>
    <row r="174" spans="2:11" s="236" customFormat="1" ht="12">
      <c r="B174" s="290">
        <f t="shared" si="7"/>
        <v>100</v>
      </c>
      <c r="C174" s="297" t="s">
        <v>2674</v>
      </c>
      <c r="D174" s="297">
        <f t="shared" si="10"/>
        <v>220990099</v>
      </c>
      <c r="E174" s="337" t="s">
        <v>2771</v>
      </c>
      <c r="F174" s="306" t="s">
        <v>727</v>
      </c>
      <c r="G174" s="312">
        <v>580</v>
      </c>
      <c r="H174" s="390"/>
      <c r="I174" s="295" t="str">
        <f t="shared" si="8"/>
        <v>-</v>
      </c>
      <c r="J174" s="390"/>
      <c r="K174" s="296" t="str">
        <f t="shared" si="9"/>
        <v>-</v>
      </c>
    </row>
    <row r="175" spans="2:11" s="236" customFormat="1" ht="12">
      <c r="B175" s="290">
        <f t="shared" si="7"/>
        <v>101</v>
      </c>
      <c r="C175" s="297" t="s">
        <v>2674</v>
      </c>
      <c r="D175" s="297">
        <f aca="true" t="shared" si="11" ref="D175:D206">D174+1</f>
        <v>220990100</v>
      </c>
      <c r="E175" s="335" t="s">
        <v>2711</v>
      </c>
      <c r="F175" s="306"/>
      <c r="G175" s="312"/>
      <c r="H175" s="340"/>
      <c r="I175" s="295" t="str">
        <f t="shared" si="8"/>
        <v>-</v>
      </c>
      <c r="J175" s="340"/>
      <c r="K175" s="296" t="str">
        <f t="shared" si="9"/>
        <v>-</v>
      </c>
    </row>
    <row r="176" spans="2:11" s="236" customFormat="1" ht="25.5">
      <c r="B176" s="290">
        <f t="shared" si="7"/>
        <v>102</v>
      </c>
      <c r="C176" s="297" t="s">
        <v>2674</v>
      </c>
      <c r="D176" s="297">
        <f t="shared" si="11"/>
        <v>220990101</v>
      </c>
      <c r="E176" s="311" t="s">
        <v>2589</v>
      </c>
      <c r="F176" s="322" t="s">
        <v>727</v>
      </c>
      <c r="G176" s="323">
        <v>210</v>
      </c>
      <c r="H176" s="381"/>
      <c r="I176" s="295" t="str">
        <f t="shared" si="8"/>
        <v>-</v>
      </c>
      <c r="J176" s="381"/>
      <c r="K176" s="296" t="str">
        <f t="shared" si="9"/>
        <v>-</v>
      </c>
    </row>
    <row r="177" spans="2:11" s="236" customFormat="1" ht="25.5">
      <c r="B177" s="290">
        <f t="shared" si="7"/>
        <v>103</v>
      </c>
      <c r="C177" s="297" t="s">
        <v>2674</v>
      </c>
      <c r="D177" s="297">
        <f t="shared" si="11"/>
        <v>220990102</v>
      </c>
      <c r="E177" s="311" t="s">
        <v>2590</v>
      </c>
      <c r="F177" s="322" t="s">
        <v>727</v>
      </c>
      <c r="G177" s="323">
        <v>340</v>
      </c>
      <c r="H177" s="381"/>
      <c r="I177" s="295" t="str">
        <f t="shared" si="8"/>
        <v>-</v>
      </c>
      <c r="J177" s="381"/>
      <c r="K177" s="296" t="str">
        <f t="shared" si="9"/>
        <v>-</v>
      </c>
    </row>
    <row r="178" spans="2:11" s="236" customFormat="1" ht="25.5">
      <c r="B178" s="290">
        <f t="shared" si="7"/>
        <v>104</v>
      </c>
      <c r="C178" s="297" t="s">
        <v>2674</v>
      </c>
      <c r="D178" s="297">
        <f t="shared" si="11"/>
        <v>220990103</v>
      </c>
      <c r="E178" s="311" t="s">
        <v>2725</v>
      </c>
      <c r="F178" s="322" t="s">
        <v>941</v>
      </c>
      <c r="G178" s="323">
        <v>28</v>
      </c>
      <c r="H178" s="383"/>
      <c r="I178" s="310" t="str">
        <f t="shared" si="8"/>
        <v>-</v>
      </c>
      <c r="J178" s="383"/>
      <c r="K178" s="325" t="str">
        <f t="shared" si="9"/>
        <v>-</v>
      </c>
    </row>
    <row r="179" spans="2:11" s="236" customFormat="1" ht="25.5">
      <c r="B179" s="290">
        <f t="shared" si="7"/>
        <v>105</v>
      </c>
      <c r="C179" s="297" t="s">
        <v>2674</v>
      </c>
      <c r="D179" s="297">
        <f t="shared" si="11"/>
        <v>220990104</v>
      </c>
      <c r="E179" s="311" t="s">
        <v>2685</v>
      </c>
      <c r="F179" s="322" t="s">
        <v>941</v>
      </c>
      <c r="G179" s="323">
        <v>95</v>
      </c>
      <c r="H179" s="383"/>
      <c r="I179" s="310" t="str">
        <f t="shared" si="8"/>
        <v>-</v>
      </c>
      <c r="J179" s="383"/>
      <c r="K179" s="325" t="str">
        <f t="shared" si="9"/>
        <v>-</v>
      </c>
    </row>
    <row r="180" spans="2:11" s="236" customFormat="1" ht="25.5">
      <c r="B180" s="290">
        <f t="shared" si="7"/>
        <v>106</v>
      </c>
      <c r="C180" s="297" t="s">
        <v>2674</v>
      </c>
      <c r="D180" s="297">
        <f t="shared" si="11"/>
        <v>220990105</v>
      </c>
      <c r="E180" s="301" t="s">
        <v>2770</v>
      </c>
      <c r="F180" s="299" t="s">
        <v>941</v>
      </c>
      <c r="G180" s="321">
        <v>35</v>
      </c>
      <c r="H180" s="378"/>
      <c r="I180" s="295" t="str">
        <f t="shared" si="8"/>
        <v>-</v>
      </c>
      <c r="J180" s="378"/>
      <c r="K180" s="296" t="str">
        <f t="shared" si="9"/>
        <v>-</v>
      </c>
    </row>
    <row r="181" spans="2:11" s="236" customFormat="1" ht="25.5">
      <c r="B181" s="290">
        <f t="shared" si="7"/>
        <v>107</v>
      </c>
      <c r="C181" s="297" t="s">
        <v>2674</v>
      </c>
      <c r="D181" s="297">
        <f t="shared" si="11"/>
        <v>220990106</v>
      </c>
      <c r="E181" s="301" t="s">
        <v>2769</v>
      </c>
      <c r="F181" s="322" t="s">
        <v>727</v>
      </c>
      <c r="G181" s="323">
        <v>52</v>
      </c>
      <c r="H181" s="381"/>
      <c r="I181" s="295" t="str">
        <f t="shared" si="8"/>
        <v>-</v>
      </c>
      <c r="J181" s="381"/>
      <c r="K181" s="296" t="str">
        <f t="shared" si="9"/>
        <v>-</v>
      </c>
    </row>
    <row r="182" spans="2:11" s="236" customFormat="1" ht="38.25">
      <c r="B182" s="290">
        <f t="shared" si="7"/>
        <v>108</v>
      </c>
      <c r="C182" s="297" t="s">
        <v>2674</v>
      </c>
      <c r="D182" s="297">
        <f t="shared" si="11"/>
        <v>220990107</v>
      </c>
      <c r="E182" s="326" t="s">
        <v>2768</v>
      </c>
      <c r="F182" s="306" t="s">
        <v>941</v>
      </c>
      <c r="G182" s="312">
        <v>3</v>
      </c>
      <c r="H182" s="379"/>
      <c r="I182" s="295" t="str">
        <f t="shared" si="8"/>
        <v>-</v>
      </c>
      <c r="J182" s="384"/>
      <c r="K182" s="296" t="str">
        <f t="shared" si="9"/>
        <v>-</v>
      </c>
    </row>
    <row r="183" spans="2:11" s="236" customFormat="1" ht="38.25">
      <c r="B183" s="290">
        <f t="shared" si="7"/>
        <v>109</v>
      </c>
      <c r="C183" s="297" t="s">
        <v>2674</v>
      </c>
      <c r="D183" s="297">
        <f t="shared" si="11"/>
        <v>220990108</v>
      </c>
      <c r="E183" s="326" t="s">
        <v>2593</v>
      </c>
      <c r="F183" s="306" t="s">
        <v>941</v>
      </c>
      <c r="G183" s="312">
        <v>15</v>
      </c>
      <c r="H183" s="379"/>
      <c r="I183" s="295" t="str">
        <f t="shared" si="8"/>
        <v>-</v>
      </c>
      <c r="J183" s="384"/>
      <c r="K183" s="296" t="str">
        <f t="shared" si="9"/>
        <v>-</v>
      </c>
    </row>
    <row r="184" spans="2:11" s="236" customFormat="1" ht="12">
      <c r="B184" s="290">
        <f t="shared" si="7"/>
        <v>110</v>
      </c>
      <c r="C184" s="297" t="s">
        <v>2674</v>
      </c>
      <c r="D184" s="297">
        <f t="shared" si="11"/>
        <v>220990109</v>
      </c>
      <c r="E184" s="301" t="s">
        <v>2591</v>
      </c>
      <c r="F184" s="299" t="s">
        <v>727</v>
      </c>
      <c r="G184" s="321">
        <v>40</v>
      </c>
      <c r="H184" s="378"/>
      <c r="I184" s="295" t="str">
        <f t="shared" si="8"/>
        <v>-</v>
      </c>
      <c r="J184" s="378"/>
      <c r="K184" s="296" t="str">
        <f t="shared" si="9"/>
        <v>-</v>
      </c>
    </row>
    <row r="185" spans="2:11" s="236" customFormat="1" ht="12">
      <c r="B185" s="290">
        <f t="shared" si="7"/>
        <v>111</v>
      </c>
      <c r="C185" s="297" t="s">
        <v>2674</v>
      </c>
      <c r="D185" s="297">
        <f t="shared" si="11"/>
        <v>220990110</v>
      </c>
      <c r="E185" s="301" t="s">
        <v>2592</v>
      </c>
      <c r="F185" s="299" t="s">
        <v>727</v>
      </c>
      <c r="G185" s="321">
        <v>65</v>
      </c>
      <c r="H185" s="378"/>
      <c r="I185" s="295" t="str">
        <f t="shared" si="8"/>
        <v>-</v>
      </c>
      <c r="J185" s="378"/>
      <c r="K185" s="296" t="str">
        <f t="shared" si="9"/>
        <v>-</v>
      </c>
    </row>
    <row r="186" spans="2:11" s="236" customFormat="1" ht="12">
      <c r="B186" s="290">
        <f t="shared" si="7"/>
        <v>112</v>
      </c>
      <c r="C186" s="297" t="s">
        <v>2674</v>
      </c>
      <c r="D186" s="297">
        <f t="shared" si="11"/>
        <v>220990111</v>
      </c>
      <c r="E186" s="337" t="s">
        <v>2767</v>
      </c>
      <c r="F186" s="306" t="s">
        <v>2563</v>
      </c>
      <c r="G186" s="312">
        <v>25</v>
      </c>
      <c r="H186" s="390"/>
      <c r="I186" s="295" t="str">
        <f t="shared" si="8"/>
        <v>-</v>
      </c>
      <c r="J186" s="390"/>
      <c r="K186" s="296" t="str">
        <f t="shared" si="9"/>
        <v>-</v>
      </c>
    </row>
    <row r="187" spans="2:11" s="236" customFormat="1" ht="102">
      <c r="B187" s="290">
        <f t="shared" si="7"/>
        <v>113</v>
      </c>
      <c r="C187" s="297" t="s">
        <v>2674</v>
      </c>
      <c r="D187" s="297">
        <f t="shared" si="11"/>
        <v>220990112</v>
      </c>
      <c r="E187" s="301" t="s">
        <v>2682</v>
      </c>
      <c r="F187" s="306" t="s">
        <v>2563</v>
      </c>
      <c r="G187" s="312">
        <v>50</v>
      </c>
      <c r="H187" s="390"/>
      <c r="I187" s="295" t="str">
        <f t="shared" si="8"/>
        <v>-</v>
      </c>
      <c r="J187" s="391"/>
      <c r="K187" s="296" t="str">
        <f t="shared" si="9"/>
        <v>-</v>
      </c>
    </row>
    <row r="188" spans="2:11" s="236" customFormat="1" ht="12">
      <c r="B188" s="290">
        <f t="shared" si="7"/>
        <v>114</v>
      </c>
      <c r="C188" s="297" t="s">
        <v>2674</v>
      </c>
      <c r="D188" s="297">
        <f t="shared" si="11"/>
        <v>220990113</v>
      </c>
      <c r="E188" s="337" t="s">
        <v>2562</v>
      </c>
      <c r="F188" s="306" t="s">
        <v>2563</v>
      </c>
      <c r="G188" s="312">
        <v>18</v>
      </c>
      <c r="H188" s="390"/>
      <c r="I188" s="295" t="str">
        <f t="shared" si="8"/>
        <v>-</v>
      </c>
      <c r="J188" s="390"/>
      <c r="K188" s="296" t="str">
        <f t="shared" si="9"/>
        <v>-</v>
      </c>
    </row>
    <row r="189" spans="2:13" s="236" customFormat="1" ht="13.5" thickBot="1">
      <c r="B189" s="290">
        <f t="shared" si="7"/>
        <v>115</v>
      </c>
      <c r="C189" s="297" t="s">
        <v>2674</v>
      </c>
      <c r="D189" s="297">
        <f t="shared" si="11"/>
        <v>220990114</v>
      </c>
      <c r="E189" s="341" t="s">
        <v>2766</v>
      </c>
      <c r="F189" s="341" t="s">
        <v>184</v>
      </c>
      <c r="G189" s="342">
        <v>1</v>
      </c>
      <c r="H189" s="392"/>
      <c r="I189" s="295" t="str">
        <f t="shared" si="8"/>
        <v>-</v>
      </c>
      <c r="J189" s="393"/>
      <c r="K189" s="296" t="str">
        <f t="shared" si="9"/>
        <v>-</v>
      </c>
      <c r="M189" s="330"/>
    </row>
    <row r="190" spans="2:11" s="236" customFormat="1" ht="13.5" thickBot="1">
      <c r="B190" s="290">
        <f t="shared" si="7"/>
        <v>116</v>
      </c>
      <c r="C190" s="297" t="s">
        <v>2674</v>
      </c>
      <c r="D190" s="297">
        <f t="shared" si="11"/>
        <v>220990115</v>
      </c>
      <c r="E190" s="285" t="s">
        <v>2765</v>
      </c>
      <c r="F190" s="286"/>
      <c r="G190" s="286"/>
      <c r="H190" s="287"/>
      <c r="I190" s="288">
        <f>SUM(I191:I247)</f>
        <v>0</v>
      </c>
      <c r="J190" s="287"/>
      <c r="K190" s="289">
        <f>SUM(K191:K247)</f>
        <v>0</v>
      </c>
    </row>
    <row r="191" spans="2:11" s="236" customFormat="1" ht="38.25">
      <c r="B191" s="290">
        <f t="shared" si="7"/>
        <v>117</v>
      </c>
      <c r="C191" s="297" t="s">
        <v>2674</v>
      </c>
      <c r="D191" s="297">
        <f t="shared" si="11"/>
        <v>220990116</v>
      </c>
      <c r="E191" s="303" t="s">
        <v>2764</v>
      </c>
      <c r="F191" s="334" t="s">
        <v>941</v>
      </c>
      <c r="G191" s="334">
        <v>1</v>
      </c>
      <c r="H191" s="394"/>
      <c r="I191" s="343" t="str">
        <f aca="true" t="shared" si="12" ref="I191:I197">IF(G191*H191&gt;0,G191*H191,"-")</f>
        <v>-</v>
      </c>
      <c r="J191" s="394"/>
      <c r="K191" s="344" t="str">
        <f aca="true" t="shared" si="13" ref="K191:K197">IF(G191*J191&gt;0,G191*J191,"-")</f>
        <v>-</v>
      </c>
    </row>
    <row r="192" spans="2:11" s="236" customFormat="1" ht="12">
      <c r="B192" s="290">
        <f t="shared" si="7"/>
        <v>118</v>
      </c>
      <c r="C192" s="297" t="s">
        <v>2674</v>
      </c>
      <c r="D192" s="297">
        <f t="shared" si="11"/>
        <v>220990117</v>
      </c>
      <c r="E192" s="301" t="s">
        <v>2763</v>
      </c>
      <c r="F192" s="299" t="s">
        <v>941</v>
      </c>
      <c r="G192" s="299">
        <v>1</v>
      </c>
      <c r="H192" s="386"/>
      <c r="I192" s="343" t="str">
        <f t="shared" si="12"/>
        <v>-</v>
      </c>
      <c r="J192" s="386"/>
      <c r="K192" s="344" t="str">
        <f t="shared" si="13"/>
        <v>-</v>
      </c>
    </row>
    <row r="193" spans="2:11" s="236" customFormat="1" ht="38.25">
      <c r="B193" s="290">
        <f t="shared" si="7"/>
        <v>119</v>
      </c>
      <c r="C193" s="297" t="s">
        <v>2674</v>
      </c>
      <c r="D193" s="297">
        <f t="shared" si="11"/>
        <v>220990118</v>
      </c>
      <c r="E193" s="301" t="s">
        <v>2762</v>
      </c>
      <c r="F193" s="302" t="s">
        <v>941</v>
      </c>
      <c r="G193" s="299">
        <v>2</v>
      </c>
      <c r="H193" s="386"/>
      <c r="I193" s="343" t="str">
        <f t="shared" si="12"/>
        <v>-</v>
      </c>
      <c r="J193" s="386"/>
      <c r="K193" s="344" t="str">
        <f t="shared" si="13"/>
        <v>-</v>
      </c>
    </row>
    <row r="194" spans="2:11" s="236" customFormat="1" ht="25.5">
      <c r="B194" s="290">
        <f t="shared" si="7"/>
        <v>120</v>
      </c>
      <c r="C194" s="297" t="s">
        <v>2674</v>
      </c>
      <c r="D194" s="297">
        <f t="shared" si="11"/>
        <v>220990119</v>
      </c>
      <c r="E194" s="301" t="s">
        <v>2574</v>
      </c>
      <c r="F194" s="302" t="s">
        <v>941</v>
      </c>
      <c r="G194" s="299">
        <v>15</v>
      </c>
      <c r="H194" s="386"/>
      <c r="I194" s="343" t="str">
        <f t="shared" si="12"/>
        <v>-</v>
      </c>
      <c r="J194" s="386"/>
      <c r="K194" s="344" t="str">
        <f t="shared" si="13"/>
        <v>-</v>
      </c>
    </row>
    <row r="195" spans="2:11" s="236" customFormat="1" ht="38.25">
      <c r="B195" s="290">
        <f t="shared" si="7"/>
        <v>121</v>
      </c>
      <c r="C195" s="297" t="s">
        <v>2674</v>
      </c>
      <c r="D195" s="297">
        <f t="shared" si="11"/>
        <v>220990120</v>
      </c>
      <c r="E195" s="301" t="s">
        <v>2761</v>
      </c>
      <c r="F195" s="302" t="s">
        <v>941</v>
      </c>
      <c r="G195" s="299">
        <v>2</v>
      </c>
      <c r="H195" s="386"/>
      <c r="I195" s="316" t="str">
        <f t="shared" si="12"/>
        <v>-</v>
      </c>
      <c r="J195" s="386"/>
      <c r="K195" s="296" t="str">
        <f t="shared" si="13"/>
        <v>-</v>
      </c>
    </row>
    <row r="196" spans="2:11" s="236" customFormat="1" ht="25.5">
      <c r="B196" s="290">
        <f t="shared" si="7"/>
        <v>122</v>
      </c>
      <c r="C196" s="297" t="s">
        <v>2674</v>
      </c>
      <c r="D196" s="297">
        <f t="shared" si="11"/>
        <v>220990121</v>
      </c>
      <c r="E196" s="301" t="s">
        <v>2760</v>
      </c>
      <c r="F196" s="302" t="s">
        <v>941</v>
      </c>
      <c r="G196" s="299">
        <v>2</v>
      </c>
      <c r="H196" s="386"/>
      <c r="I196" s="316" t="str">
        <f t="shared" si="12"/>
        <v>-</v>
      </c>
      <c r="J196" s="386"/>
      <c r="K196" s="296" t="str">
        <f t="shared" si="13"/>
        <v>-</v>
      </c>
    </row>
    <row r="197" spans="2:11" s="236" customFormat="1" ht="38.25">
      <c r="B197" s="290">
        <f t="shared" si="7"/>
        <v>123</v>
      </c>
      <c r="C197" s="297" t="s">
        <v>2674</v>
      </c>
      <c r="D197" s="297">
        <f t="shared" si="11"/>
        <v>220990122</v>
      </c>
      <c r="E197" s="301" t="s">
        <v>2759</v>
      </c>
      <c r="F197" s="302" t="s">
        <v>941</v>
      </c>
      <c r="G197" s="299">
        <v>2</v>
      </c>
      <c r="H197" s="386"/>
      <c r="I197" s="316" t="str">
        <f t="shared" si="12"/>
        <v>-</v>
      </c>
      <c r="J197" s="386"/>
      <c r="K197" s="296" t="str">
        <f t="shared" si="13"/>
        <v>-</v>
      </c>
    </row>
    <row r="198" spans="2:11" s="236" customFormat="1" ht="12">
      <c r="B198" s="290">
        <f t="shared" si="7"/>
        <v>124</v>
      </c>
      <c r="C198" s="297" t="s">
        <v>2674</v>
      </c>
      <c r="D198" s="297">
        <f t="shared" si="11"/>
        <v>220990123</v>
      </c>
      <c r="E198" s="345" t="s">
        <v>2758</v>
      </c>
      <c r="F198" s="299"/>
      <c r="G198" s="299"/>
      <c r="H198" s="320"/>
      <c r="I198" s="343"/>
      <c r="J198" s="320"/>
      <c r="K198" s="344"/>
    </row>
    <row r="199" spans="2:11" s="236" customFormat="1" ht="38.25">
      <c r="B199" s="290">
        <f t="shared" si="7"/>
        <v>125</v>
      </c>
      <c r="C199" s="297" t="s">
        <v>2674</v>
      </c>
      <c r="D199" s="297">
        <f t="shared" si="11"/>
        <v>220990124</v>
      </c>
      <c r="E199" s="301" t="s">
        <v>2757</v>
      </c>
      <c r="F199" s="299" t="s">
        <v>941</v>
      </c>
      <c r="G199" s="299">
        <v>8</v>
      </c>
      <c r="H199" s="386"/>
      <c r="I199" s="343" t="str">
        <f>IF(G199*H199&gt;0,G199*H199,"-")</f>
        <v>-</v>
      </c>
      <c r="J199" s="386"/>
      <c r="K199" s="344" t="str">
        <f>IF(G199*J199&gt;0,G199*J199,"-")</f>
        <v>-</v>
      </c>
    </row>
    <row r="200" spans="2:11" s="236" customFormat="1" ht="38.25">
      <c r="B200" s="290">
        <f t="shared" si="7"/>
        <v>126</v>
      </c>
      <c r="C200" s="297" t="s">
        <v>2674</v>
      </c>
      <c r="D200" s="297">
        <f t="shared" si="11"/>
        <v>220990125</v>
      </c>
      <c r="E200" s="301" t="s">
        <v>2756</v>
      </c>
      <c r="F200" s="299" t="s">
        <v>941</v>
      </c>
      <c r="G200" s="299">
        <v>8</v>
      </c>
      <c r="H200" s="386"/>
      <c r="I200" s="343" t="str">
        <f>IF(G200*H200&gt;0,G200*H200,"-")</f>
        <v>-</v>
      </c>
      <c r="J200" s="386"/>
      <c r="K200" s="344" t="str">
        <f>IF(G200*J200&gt;0,G200*J200,"-")</f>
        <v>-</v>
      </c>
    </row>
    <row r="201" spans="2:11" s="236" customFormat="1" ht="25.5">
      <c r="B201" s="290">
        <f t="shared" si="7"/>
        <v>127</v>
      </c>
      <c r="C201" s="297" t="s">
        <v>2674</v>
      </c>
      <c r="D201" s="297">
        <f t="shared" si="11"/>
        <v>220990126</v>
      </c>
      <c r="E201" s="301" t="s">
        <v>2755</v>
      </c>
      <c r="F201" s="299" t="s">
        <v>941</v>
      </c>
      <c r="G201" s="299">
        <v>6</v>
      </c>
      <c r="H201" s="386"/>
      <c r="I201" s="343" t="str">
        <f>IF(G201*H201&gt;0,G201*H201,"-")</f>
        <v>-</v>
      </c>
      <c r="J201" s="386"/>
      <c r="K201" s="344" t="str">
        <f>IF(G201*J201&gt;0,G201*J201,"-")</f>
        <v>-</v>
      </c>
    </row>
    <row r="202" spans="2:11" s="236" customFormat="1" ht="12">
      <c r="B202" s="290">
        <f t="shared" si="7"/>
        <v>128</v>
      </c>
      <c r="C202" s="297" t="s">
        <v>2674</v>
      </c>
      <c r="D202" s="297">
        <f t="shared" si="11"/>
        <v>220990127</v>
      </c>
      <c r="E202" s="301" t="s">
        <v>2754</v>
      </c>
      <c r="F202" s="299" t="s">
        <v>941</v>
      </c>
      <c r="G202" s="299">
        <v>8</v>
      </c>
      <c r="H202" s="386"/>
      <c r="I202" s="343" t="str">
        <f>IF(G202*H202&gt;0,G202*H202,"-")</f>
        <v>-</v>
      </c>
      <c r="J202" s="386"/>
      <c r="K202" s="344" t="str">
        <f>IF(G202*J202&gt;0,G202*J202,"-")</f>
        <v>-</v>
      </c>
    </row>
    <row r="203" spans="2:11" s="236" customFormat="1" ht="12">
      <c r="B203" s="290">
        <f t="shared" si="7"/>
        <v>129</v>
      </c>
      <c r="C203" s="297" t="s">
        <v>2674</v>
      </c>
      <c r="D203" s="297">
        <f t="shared" si="11"/>
        <v>220990128</v>
      </c>
      <c r="E203" s="301" t="s">
        <v>2753</v>
      </c>
      <c r="F203" s="299" t="s">
        <v>941</v>
      </c>
      <c r="G203" s="299">
        <v>8</v>
      </c>
      <c r="H203" s="386"/>
      <c r="I203" s="343" t="str">
        <f>IF(G203*H203&gt;0,G203*H203,"-")</f>
        <v>-</v>
      </c>
      <c r="J203" s="386"/>
      <c r="K203" s="344" t="str">
        <f>IF(G203*J203&gt;0,G203*J203,"-")</f>
        <v>-</v>
      </c>
    </row>
    <row r="204" spans="2:11" s="236" customFormat="1" ht="12">
      <c r="B204" s="290">
        <f aca="true" t="shared" si="14" ref="B204:B267">B203+1</f>
        <v>130</v>
      </c>
      <c r="C204" s="297" t="s">
        <v>2674</v>
      </c>
      <c r="D204" s="297">
        <f t="shared" si="11"/>
        <v>220990129</v>
      </c>
      <c r="E204" s="345" t="s">
        <v>2752</v>
      </c>
      <c r="F204" s="302"/>
      <c r="G204" s="299"/>
      <c r="H204" s="315"/>
      <c r="I204" s="343"/>
      <c r="J204" s="315"/>
      <c r="K204" s="344"/>
    </row>
    <row r="205" spans="2:11" s="236" customFormat="1" ht="51">
      <c r="B205" s="290">
        <f t="shared" si="14"/>
        <v>131</v>
      </c>
      <c r="C205" s="297" t="s">
        <v>2674</v>
      </c>
      <c r="D205" s="297">
        <f t="shared" si="11"/>
        <v>220990130</v>
      </c>
      <c r="E205" s="301" t="s">
        <v>2751</v>
      </c>
      <c r="F205" s="299" t="s">
        <v>941</v>
      </c>
      <c r="G205" s="299">
        <v>17</v>
      </c>
      <c r="H205" s="386"/>
      <c r="I205" s="316" t="str">
        <f aca="true" t="shared" si="15" ref="I205:I213">IF(G205*H205&gt;0,G205*H205,"-")</f>
        <v>-</v>
      </c>
      <c r="J205" s="386"/>
      <c r="K205" s="296" t="str">
        <f aca="true" t="shared" si="16" ref="K205:K213">IF(G205*J205&gt;0,G205*J205,"-")</f>
        <v>-</v>
      </c>
    </row>
    <row r="206" spans="2:11" s="236" customFormat="1" ht="25.5">
      <c r="B206" s="290">
        <f t="shared" si="14"/>
        <v>132</v>
      </c>
      <c r="C206" s="297" t="s">
        <v>2674</v>
      </c>
      <c r="D206" s="297">
        <f t="shared" si="11"/>
        <v>220990131</v>
      </c>
      <c r="E206" s="301" t="s">
        <v>2750</v>
      </c>
      <c r="F206" s="299" t="s">
        <v>941</v>
      </c>
      <c r="G206" s="299">
        <v>1</v>
      </c>
      <c r="H206" s="386"/>
      <c r="I206" s="316" t="str">
        <f t="shared" si="15"/>
        <v>-</v>
      </c>
      <c r="J206" s="386"/>
      <c r="K206" s="296" t="str">
        <f t="shared" si="16"/>
        <v>-</v>
      </c>
    </row>
    <row r="207" spans="2:11" s="236" customFormat="1" ht="51">
      <c r="B207" s="290">
        <f t="shared" si="14"/>
        <v>133</v>
      </c>
      <c r="C207" s="297" t="s">
        <v>2674</v>
      </c>
      <c r="D207" s="297">
        <f aca="true" t="shared" si="17" ref="D207:D238">D206+1</f>
        <v>220990132</v>
      </c>
      <c r="E207" s="301" t="s">
        <v>2749</v>
      </c>
      <c r="F207" s="302" t="s">
        <v>941</v>
      </c>
      <c r="G207" s="299">
        <v>1</v>
      </c>
      <c r="H207" s="386"/>
      <c r="I207" s="343" t="str">
        <f t="shared" si="15"/>
        <v>-</v>
      </c>
      <c r="J207" s="386"/>
      <c r="K207" s="344" t="str">
        <f t="shared" si="16"/>
        <v>-</v>
      </c>
    </row>
    <row r="208" spans="2:11" s="236" customFormat="1" ht="38.25">
      <c r="B208" s="290">
        <f t="shared" si="14"/>
        <v>134</v>
      </c>
      <c r="C208" s="297" t="s">
        <v>2674</v>
      </c>
      <c r="D208" s="297">
        <f t="shared" si="17"/>
        <v>220990133</v>
      </c>
      <c r="E208" s="301" t="s">
        <v>2748</v>
      </c>
      <c r="F208" s="299" t="s">
        <v>941</v>
      </c>
      <c r="G208" s="299">
        <v>18</v>
      </c>
      <c r="H208" s="386"/>
      <c r="I208" s="316" t="str">
        <f t="shared" si="15"/>
        <v>-</v>
      </c>
      <c r="J208" s="386"/>
      <c r="K208" s="296" t="str">
        <f t="shared" si="16"/>
        <v>-</v>
      </c>
    </row>
    <row r="209" spans="2:11" s="236" customFormat="1" ht="38.25">
      <c r="B209" s="290">
        <f t="shared" si="14"/>
        <v>135</v>
      </c>
      <c r="C209" s="297" t="s">
        <v>2674</v>
      </c>
      <c r="D209" s="297">
        <f t="shared" si="17"/>
        <v>220990134</v>
      </c>
      <c r="E209" s="301" t="s">
        <v>2747</v>
      </c>
      <c r="F209" s="299" t="s">
        <v>941</v>
      </c>
      <c r="G209" s="299">
        <v>1</v>
      </c>
      <c r="H209" s="386"/>
      <c r="I209" s="343" t="str">
        <f t="shared" si="15"/>
        <v>-</v>
      </c>
      <c r="J209" s="386"/>
      <c r="K209" s="344" t="str">
        <f t="shared" si="16"/>
        <v>-</v>
      </c>
    </row>
    <row r="210" spans="2:11" s="236" customFormat="1" ht="12">
      <c r="B210" s="290">
        <f t="shared" si="14"/>
        <v>136</v>
      </c>
      <c r="C210" s="297" t="s">
        <v>2674</v>
      </c>
      <c r="D210" s="297">
        <f t="shared" si="17"/>
        <v>220990135</v>
      </c>
      <c r="E210" s="345" t="s">
        <v>2746</v>
      </c>
      <c r="F210" s="299" t="s">
        <v>941</v>
      </c>
      <c r="G210" s="299">
        <v>22</v>
      </c>
      <c r="H210" s="315"/>
      <c r="I210" s="343" t="str">
        <f t="shared" si="15"/>
        <v>-</v>
      </c>
      <c r="J210" s="315"/>
      <c r="K210" s="344" t="str">
        <f t="shared" si="16"/>
        <v>-</v>
      </c>
    </row>
    <row r="211" spans="2:11" s="236" customFormat="1" ht="38.25">
      <c r="B211" s="290">
        <f t="shared" si="14"/>
        <v>137</v>
      </c>
      <c r="C211" s="297" t="s">
        <v>2674</v>
      </c>
      <c r="D211" s="297">
        <f t="shared" si="17"/>
        <v>220990136</v>
      </c>
      <c r="E211" s="301" t="s">
        <v>2745</v>
      </c>
      <c r="F211" s="299" t="s">
        <v>941</v>
      </c>
      <c r="G211" s="299">
        <v>3</v>
      </c>
      <c r="H211" s="386"/>
      <c r="I211" s="343" t="str">
        <f t="shared" si="15"/>
        <v>-</v>
      </c>
      <c r="J211" s="386"/>
      <c r="K211" s="344" t="str">
        <f t="shared" si="16"/>
        <v>-</v>
      </c>
    </row>
    <row r="212" spans="2:11" s="236" customFormat="1" ht="38.25">
      <c r="B212" s="290">
        <f t="shared" si="14"/>
        <v>138</v>
      </c>
      <c r="C212" s="297" t="s">
        <v>2674</v>
      </c>
      <c r="D212" s="297">
        <f t="shared" si="17"/>
        <v>220990137</v>
      </c>
      <c r="E212" s="301" t="s">
        <v>2744</v>
      </c>
      <c r="F212" s="299" t="s">
        <v>941</v>
      </c>
      <c r="G212" s="299">
        <v>2</v>
      </c>
      <c r="H212" s="386"/>
      <c r="I212" s="343" t="str">
        <f t="shared" si="15"/>
        <v>-</v>
      </c>
      <c r="J212" s="386"/>
      <c r="K212" s="344" t="str">
        <f t="shared" si="16"/>
        <v>-</v>
      </c>
    </row>
    <row r="213" spans="2:11" s="236" customFormat="1" ht="38.25">
      <c r="B213" s="290">
        <f t="shared" si="14"/>
        <v>139</v>
      </c>
      <c r="C213" s="297" t="s">
        <v>2674</v>
      </c>
      <c r="D213" s="297">
        <f t="shared" si="17"/>
        <v>220990138</v>
      </c>
      <c r="E213" s="301" t="s">
        <v>2743</v>
      </c>
      <c r="F213" s="299" t="s">
        <v>941</v>
      </c>
      <c r="G213" s="299">
        <v>1</v>
      </c>
      <c r="H213" s="386"/>
      <c r="I213" s="343" t="str">
        <f t="shared" si="15"/>
        <v>-</v>
      </c>
      <c r="J213" s="386"/>
      <c r="K213" s="344" t="str">
        <f t="shared" si="16"/>
        <v>-</v>
      </c>
    </row>
    <row r="214" spans="2:11" s="236" customFormat="1" ht="12">
      <c r="B214" s="290">
        <f t="shared" si="14"/>
        <v>140</v>
      </c>
      <c r="C214" s="297" t="s">
        <v>2674</v>
      </c>
      <c r="D214" s="297">
        <f t="shared" si="17"/>
        <v>220990139</v>
      </c>
      <c r="E214" s="345" t="s">
        <v>2742</v>
      </c>
      <c r="F214" s="299"/>
      <c r="G214" s="299"/>
      <c r="H214" s="320"/>
      <c r="I214" s="343"/>
      <c r="J214" s="320"/>
      <c r="K214" s="344"/>
    </row>
    <row r="215" spans="2:11" s="236" customFormat="1" ht="38.25">
      <c r="B215" s="290">
        <f t="shared" si="14"/>
        <v>141</v>
      </c>
      <c r="C215" s="297" t="s">
        <v>2674</v>
      </c>
      <c r="D215" s="297">
        <f t="shared" si="17"/>
        <v>220990140</v>
      </c>
      <c r="E215" s="301" t="s">
        <v>2741</v>
      </c>
      <c r="F215" s="299" t="s">
        <v>941</v>
      </c>
      <c r="G215" s="299">
        <v>35</v>
      </c>
      <c r="H215" s="386"/>
      <c r="I215" s="316" t="str">
        <f>IF(G215*H215&gt;0,G215*H215,"-")</f>
        <v>-</v>
      </c>
      <c r="J215" s="386"/>
      <c r="K215" s="296" t="str">
        <f>IF(G215*J215&gt;0,G215*J215,"-")</f>
        <v>-</v>
      </c>
    </row>
    <row r="216" spans="2:11" s="236" customFormat="1" ht="25.5">
      <c r="B216" s="290">
        <f t="shared" si="14"/>
        <v>142</v>
      </c>
      <c r="C216" s="297" t="s">
        <v>2674</v>
      </c>
      <c r="D216" s="297">
        <f t="shared" si="17"/>
        <v>220990141</v>
      </c>
      <c r="E216" s="301" t="s">
        <v>2740</v>
      </c>
      <c r="F216" s="299" t="s">
        <v>941</v>
      </c>
      <c r="G216" s="299">
        <v>1</v>
      </c>
      <c r="H216" s="386"/>
      <c r="I216" s="316" t="str">
        <f>IF(G216*H216&gt;0,G216*H216,"-")</f>
        <v>-</v>
      </c>
      <c r="J216" s="386"/>
      <c r="K216" s="296" t="str">
        <f>IF(G216*J216&gt;0,G216*J216,"-")</f>
        <v>-</v>
      </c>
    </row>
    <row r="217" spans="2:11" s="236" customFormat="1" ht="89.25">
      <c r="B217" s="290">
        <f t="shared" si="14"/>
        <v>143</v>
      </c>
      <c r="C217" s="297" t="s">
        <v>2674</v>
      </c>
      <c r="D217" s="297">
        <f t="shared" si="17"/>
        <v>220990142</v>
      </c>
      <c r="E217" s="301" t="s">
        <v>2739</v>
      </c>
      <c r="F217" s="299" t="s">
        <v>941</v>
      </c>
      <c r="G217" s="299">
        <v>12</v>
      </c>
      <c r="H217" s="386"/>
      <c r="I217" s="343" t="str">
        <f>IF(G217*H217&gt;0,G217*H217,"-")</f>
        <v>-</v>
      </c>
      <c r="J217" s="386"/>
      <c r="K217" s="344" t="str">
        <f>IF(G217*J217&gt;0,G217*J217,"-")</f>
        <v>-</v>
      </c>
    </row>
    <row r="218" spans="2:11" s="236" customFormat="1" ht="25.5">
      <c r="B218" s="290">
        <f t="shared" si="14"/>
        <v>144</v>
      </c>
      <c r="C218" s="297" t="s">
        <v>2674</v>
      </c>
      <c r="D218" s="297">
        <f t="shared" si="17"/>
        <v>220990143</v>
      </c>
      <c r="E218" s="301" t="s">
        <v>2575</v>
      </c>
      <c r="F218" s="299" t="s">
        <v>941</v>
      </c>
      <c r="G218" s="299">
        <v>40</v>
      </c>
      <c r="H218" s="386"/>
      <c r="I218" s="343" t="str">
        <f>IF(G218*H218&gt;0,G218*H218,"-")</f>
        <v>-</v>
      </c>
      <c r="J218" s="386"/>
      <c r="K218" s="344" t="str">
        <f>IF(G218*J218&gt;0,G218*J218,"-")</f>
        <v>-</v>
      </c>
    </row>
    <row r="219" spans="2:11" s="236" customFormat="1" ht="12">
      <c r="B219" s="290">
        <f t="shared" si="14"/>
        <v>145</v>
      </c>
      <c r="C219" s="297" t="s">
        <v>2674</v>
      </c>
      <c r="D219" s="297">
        <f t="shared" si="17"/>
        <v>220990144</v>
      </c>
      <c r="E219" s="345" t="s">
        <v>2738</v>
      </c>
      <c r="F219" s="299"/>
      <c r="G219" s="299"/>
      <c r="H219" s="320"/>
      <c r="I219" s="343"/>
      <c r="J219" s="320"/>
      <c r="K219" s="344"/>
    </row>
    <row r="220" spans="2:11" s="236" customFormat="1" ht="76.5">
      <c r="B220" s="290">
        <f t="shared" si="14"/>
        <v>146</v>
      </c>
      <c r="C220" s="297" t="s">
        <v>2674</v>
      </c>
      <c r="D220" s="297">
        <f t="shared" si="17"/>
        <v>220990145</v>
      </c>
      <c r="E220" s="301" t="s">
        <v>2737</v>
      </c>
      <c r="F220" s="299" t="s">
        <v>941</v>
      </c>
      <c r="G220" s="321">
        <v>2</v>
      </c>
      <c r="H220" s="378"/>
      <c r="I220" s="343" t="str">
        <f>IF(G220*H220&gt;0,G220*H220,"-")</f>
        <v>-</v>
      </c>
      <c r="J220" s="378"/>
      <c r="K220" s="344" t="str">
        <f>IF(G220*J220&gt;0,G220*J220,"-")</f>
        <v>-</v>
      </c>
    </row>
    <row r="221" spans="2:11" s="236" customFormat="1" ht="38.25">
      <c r="B221" s="290">
        <f t="shared" si="14"/>
        <v>147</v>
      </c>
      <c r="C221" s="297" t="s">
        <v>2674</v>
      </c>
      <c r="D221" s="297">
        <f t="shared" si="17"/>
        <v>220990146</v>
      </c>
      <c r="E221" s="301" t="s">
        <v>2736</v>
      </c>
      <c r="F221" s="299" t="s">
        <v>941</v>
      </c>
      <c r="G221" s="321">
        <v>5</v>
      </c>
      <c r="H221" s="378"/>
      <c r="I221" s="316" t="str">
        <f>IF(G221*H221&gt;0,G221*H221,"-")</f>
        <v>-</v>
      </c>
      <c r="J221" s="378"/>
      <c r="K221" s="296" t="str">
        <f>IF(G221*J221&gt;0,G221*J221,"-")</f>
        <v>-</v>
      </c>
    </row>
    <row r="222" spans="2:11" s="236" customFormat="1" ht="12">
      <c r="B222" s="290">
        <f t="shared" si="14"/>
        <v>148</v>
      </c>
      <c r="C222" s="297" t="s">
        <v>2674</v>
      </c>
      <c r="D222" s="297">
        <f t="shared" si="17"/>
        <v>220990147</v>
      </c>
      <c r="E222" s="345" t="s">
        <v>2735</v>
      </c>
      <c r="F222" s="299"/>
      <c r="G222" s="321"/>
      <c r="H222" s="300"/>
      <c r="I222" s="316"/>
      <c r="J222" s="300"/>
      <c r="K222" s="296"/>
    </row>
    <row r="223" spans="2:11" s="236" customFormat="1" ht="25.5">
      <c r="B223" s="290">
        <f t="shared" si="14"/>
        <v>149</v>
      </c>
      <c r="C223" s="297" t="s">
        <v>2674</v>
      </c>
      <c r="D223" s="297">
        <f t="shared" si="17"/>
        <v>220990148</v>
      </c>
      <c r="E223" s="301" t="s">
        <v>2734</v>
      </c>
      <c r="F223" s="299" t="s">
        <v>941</v>
      </c>
      <c r="G223" s="321">
        <v>1</v>
      </c>
      <c r="H223" s="386"/>
      <c r="I223" s="343" t="str">
        <f aca="true" t="shared" si="18" ref="I223:I247">IF(G223*H223&gt;0,G223*H223,"-")</f>
        <v>-</v>
      </c>
      <c r="J223" s="386"/>
      <c r="K223" s="344" t="str">
        <f aca="true" t="shared" si="19" ref="K223:K247">IF(G223*J223&gt;0,G223*J223,"-")</f>
        <v>-</v>
      </c>
    </row>
    <row r="224" spans="2:11" s="236" customFormat="1" ht="51">
      <c r="B224" s="290">
        <f t="shared" si="14"/>
        <v>150</v>
      </c>
      <c r="C224" s="297" t="s">
        <v>2674</v>
      </c>
      <c r="D224" s="297">
        <f t="shared" si="17"/>
        <v>220990149</v>
      </c>
      <c r="E224" s="301" t="s">
        <v>2733</v>
      </c>
      <c r="F224" s="299" t="s">
        <v>941</v>
      </c>
      <c r="G224" s="321">
        <v>1</v>
      </c>
      <c r="H224" s="386"/>
      <c r="I224" s="343" t="str">
        <f t="shared" si="18"/>
        <v>-</v>
      </c>
      <c r="J224" s="386"/>
      <c r="K224" s="344" t="str">
        <f t="shared" si="19"/>
        <v>-</v>
      </c>
    </row>
    <row r="225" spans="2:11" s="236" customFormat="1" ht="12">
      <c r="B225" s="290">
        <f t="shared" si="14"/>
        <v>151</v>
      </c>
      <c r="C225" s="297" t="s">
        <v>2674</v>
      </c>
      <c r="D225" s="297">
        <f t="shared" si="17"/>
        <v>220990150</v>
      </c>
      <c r="E225" s="301" t="s">
        <v>2732</v>
      </c>
      <c r="F225" s="299" t="s">
        <v>941</v>
      </c>
      <c r="G225" s="321">
        <v>1</v>
      </c>
      <c r="H225" s="386"/>
      <c r="I225" s="343" t="str">
        <f t="shared" si="18"/>
        <v>-</v>
      </c>
      <c r="J225" s="386"/>
      <c r="K225" s="344" t="str">
        <f t="shared" si="19"/>
        <v>-</v>
      </c>
    </row>
    <row r="226" spans="2:11" s="236" customFormat="1" ht="38.25">
      <c r="B226" s="290">
        <f t="shared" si="14"/>
        <v>152</v>
      </c>
      <c r="C226" s="297" t="s">
        <v>2674</v>
      </c>
      <c r="D226" s="297">
        <f t="shared" si="17"/>
        <v>220990151</v>
      </c>
      <c r="E226" s="301" t="s">
        <v>2731</v>
      </c>
      <c r="F226" s="299" t="s">
        <v>941</v>
      </c>
      <c r="G226" s="321">
        <v>1</v>
      </c>
      <c r="H226" s="386"/>
      <c r="I226" s="343" t="str">
        <f t="shared" si="18"/>
        <v>-</v>
      </c>
      <c r="J226" s="386"/>
      <c r="K226" s="344" t="str">
        <f t="shared" si="19"/>
        <v>-</v>
      </c>
    </row>
    <row r="227" spans="2:11" s="236" customFormat="1" ht="25.5">
      <c r="B227" s="290">
        <f t="shared" si="14"/>
        <v>153</v>
      </c>
      <c r="C227" s="297" t="s">
        <v>2674</v>
      </c>
      <c r="D227" s="297">
        <f t="shared" si="17"/>
        <v>220990152</v>
      </c>
      <c r="E227" s="301" t="s">
        <v>2587</v>
      </c>
      <c r="F227" s="299" t="s">
        <v>941</v>
      </c>
      <c r="G227" s="321">
        <v>50</v>
      </c>
      <c r="H227" s="386"/>
      <c r="I227" s="343" t="str">
        <f t="shared" si="18"/>
        <v>-</v>
      </c>
      <c r="J227" s="386"/>
      <c r="K227" s="344" t="str">
        <f t="shared" si="19"/>
        <v>-</v>
      </c>
    </row>
    <row r="228" spans="2:11" s="236" customFormat="1" ht="25.5">
      <c r="B228" s="290">
        <f t="shared" si="14"/>
        <v>154</v>
      </c>
      <c r="C228" s="297" t="s">
        <v>2674</v>
      </c>
      <c r="D228" s="297">
        <f t="shared" si="17"/>
        <v>220990153</v>
      </c>
      <c r="E228" s="301" t="s">
        <v>2730</v>
      </c>
      <c r="F228" s="299" t="s">
        <v>941</v>
      </c>
      <c r="G228" s="321">
        <v>3</v>
      </c>
      <c r="H228" s="386"/>
      <c r="I228" s="343" t="str">
        <f t="shared" si="18"/>
        <v>-</v>
      </c>
      <c r="J228" s="386"/>
      <c r="K228" s="344" t="str">
        <f t="shared" si="19"/>
        <v>-</v>
      </c>
    </row>
    <row r="229" spans="2:11" s="236" customFormat="1" ht="25.5">
      <c r="B229" s="290">
        <f t="shared" si="14"/>
        <v>155</v>
      </c>
      <c r="C229" s="297" t="s">
        <v>2674</v>
      </c>
      <c r="D229" s="297">
        <f t="shared" si="17"/>
        <v>220990154</v>
      </c>
      <c r="E229" s="346" t="s">
        <v>2729</v>
      </c>
      <c r="F229" s="299"/>
      <c r="G229" s="299"/>
      <c r="H229" s="320"/>
      <c r="I229" s="316" t="str">
        <f t="shared" si="18"/>
        <v>-</v>
      </c>
      <c r="J229" s="320"/>
      <c r="K229" s="296" t="str">
        <f t="shared" si="19"/>
        <v>-</v>
      </c>
    </row>
    <row r="230" spans="2:11" s="236" customFormat="1" ht="12">
      <c r="B230" s="290">
        <f t="shared" si="14"/>
        <v>156</v>
      </c>
      <c r="C230" s="297" t="s">
        <v>2674</v>
      </c>
      <c r="D230" s="297">
        <f t="shared" si="17"/>
        <v>220990155</v>
      </c>
      <c r="E230" s="301" t="s">
        <v>2728</v>
      </c>
      <c r="F230" s="299" t="s">
        <v>727</v>
      </c>
      <c r="G230" s="299">
        <v>150</v>
      </c>
      <c r="H230" s="386"/>
      <c r="I230" s="343" t="str">
        <f t="shared" si="18"/>
        <v>-</v>
      </c>
      <c r="J230" s="386"/>
      <c r="K230" s="344" t="str">
        <f t="shared" si="19"/>
        <v>-</v>
      </c>
    </row>
    <row r="231" spans="2:11" s="236" customFormat="1" ht="12">
      <c r="B231" s="290">
        <f t="shared" si="14"/>
        <v>157</v>
      </c>
      <c r="C231" s="297" t="s">
        <v>2674</v>
      </c>
      <c r="D231" s="297">
        <f t="shared" si="17"/>
        <v>220990156</v>
      </c>
      <c r="E231" s="301" t="s">
        <v>2727</v>
      </c>
      <c r="F231" s="299" t="s">
        <v>727</v>
      </c>
      <c r="G231" s="299">
        <v>1650</v>
      </c>
      <c r="H231" s="386"/>
      <c r="I231" s="343" t="str">
        <f t="shared" si="18"/>
        <v>-</v>
      </c>
      <c r="J231" s="386"/>
      <c r="K231" s="344" t="str">
        <f t="shared" si="19"/>
        <v>-</v>
      </c>
    </row>
    <row r="232" spans="2:11" s="236" customFormat="1" ht="12">
      <c r="B232" s="290">
        <f t="shared" si="14"/>
        <v>158</v>
      </c>
      <c r="C232" s="297" t="s">
        <v>2674</v>
      </c>
      <c r="D232" s="297">
        <f t="shared" si="17"/>
        <v>220990157</v>
      </c>
      <c r="E232" s="301" t="s">
        <v>2726</v>
      </c>
      <c r="F232" s="299" t="s">
        <v>727</v>
      </c>
      <c r="G232" s="299">
        <v>460</v>
      </c>
      <c r="H232" s="386"/>
      <c r="I232" s="343" t="str">
        <f t="shared" si="18"/>
        <v>-</v>
      </c>
      <c r="J232" s="386"/>
      <c r="K232" s="344" t="str">
        <f t="shared" si="19"/>
        <v>-</v>
      </c>
    </row>
    <row r="233" spans="2:11" s="236" customFormat="1" ht="25.5">
      <c r="B233" s="290">
        <f t="shared" si="14"/>
        <v>159</v>
      </c>
      <c r="C233" s="297" t="s">
        <v>2674</v>
      </c>
      <c r="D233" s="297">
        <f t="shared" si="17"/>
        <v>220990158</v>
      </c>
      <c r="E233" s="311" t="s">
        <v>2725</v>
      </c>
      <c r="F233" s="322" t="s">
        <v>941</v>
      </c>
      <c r="G233" s="323">
        <v>35</v>
      </c>
      <c r="H233" s="383"/>
      <c r="I233" s="318" t="str">
        <f t="shared" si="18"/>
        <v>-</v>
      </c>
      <c r="J233" s="383"/>
      <c r="K233" s="325" t="str">
        <f t="shared" si="19"/>
        <v>-</v>
      </c>
    </row>
    <row r="234" spans="2:11" s="236" customFormat="1" ht="25.5">
      <c r="B234" s="290">
        <f t="shared" si="14"/>
        <v>160</v>
      </c>
      <c r="C234" s="297" t="s">
        <v>2674</v>
      </c>
      <c r="D234" s="297">
        <f t="shared" si="17"/>
        <v>220990159</v>
      </c>
      <c r="E234" s="311" t="s">
        <v>2685</v>
      </c>
      <c r="F234" s="322" t="s">
        <v>941</v>
      </c>
      <c r="G234" s="323">
        <v>40</v>
      </c>
      <c r="H234" s="383"/>
      <c r="I234" s="318" t="str">
        <f t="shared" si="18"/>
        <v>-</v>
      </c>
      <c r="J234" s="383"/>
      <c r="K234" s="325" t="str">
        <f t="shared" si="19"/>
        <v>-</v>
      </c>
    </row>
    <row r="235" spans="2:11" s="236" customFormat="1" ht="25.5">
      <c r="B235" s="290">
        <f t="shared" si="14"/>
        <v>161</v>
      </c>
      <c r="C235" s="297" t="s">
        <v>2674</v>
      </c>
      <c r="D235" s="297">
        <f t="shared" si="17"/>
        <v>220990160</v>
      </c>
      <c r="E235" s="311" t="s">
        <v>2589</v>
      </c>
      <c r="F235" s="322" t="s">
        <v>727</v>
      </c>
      <c r="G235" s="323">
        <v>210</v>
      </c>
      <c r="H235" s="381"/>
      <c r="I235" s="343" t="str">
        <f t="shared" si="18"/>
        <v>-</v>
      </c>
      <c r="J235" s="381"/>
      <c r="K235" s="344" t="str">
        <f t="shared" si="19"/>
        <v>-</v>
      </c>
    </row>
    <row r="236" spans="2:11" s="236" customFormat="1" ht="25.5">
      <c r="B236" s="290">
        <f t="shared" si="14"/>
        <v>162</v>
      </c>
      <c r="C236" s="297" t="s">
        <v>2674</v>
      </c>
      <c r="D236" s="297">
        <f t="shared" si="17"/>
        <v>220990161</v>
      </c>
      <c r="E236" s="311" t="s">
        <v>2590</v>
      </c>
      <c r="F236" s="322" t="s">
        <v>727</v>
      </c>
      <c r="G236" s="323">
        <v>180</v>
      </c>
      <c r="H236" s="381"/>
      <c r="I236" s="343" t="str">
        <f t="shared" si="18"/>
        <v>-</v>
      </c>
      <c r="J236" s="381"/>
      <c r="K236" s="344" t="str">
        <f t="shared" si="19"/>
        <v>-</v>
      </c>
    </row>
    <row r="237" spans="2:11" s="236" customFormat="1" ht="25.5">
      <c r="B237" s="290">
        <f t="shared" si="14"/>
        <v>163</v>
      </c>
      <c r="C237" s="297" t="s">
        <v>2674</v>
      </c>
      <c r="D237" s="297">
        <f t="shared" si="17"/>
        <v>220990162</v>
      </c>
      <c r="E237" s="311" t="s">
        <v>2724</v>
      </c>
      <c r="F237" s="322" t="s">
        <v>727</v>
      </c>
      <c r="G237" s="323">
        <v>50</v>
      </c>
      <c r="H237" s="381"/>
      <c r="I237" s="343" t="str">
        <f t="shared" si="18"/>
        <v>-</v>
      </c>
      <c r="J237" s="381"/>
      <c r="K237" s="344" t="str">
        <f t="shared" si="19"/>
        <v>-</v>
      </c>
    </row>
    <row r="238" spans="2:11" s="236" customFormat="1" ht="12">
      <c r="B238" s="290">
        <f t="shared" si="14"/>
        <v>164</v>
      </c>
      <c r="C238" s="297" t="s">
        <v>2674</v>
      </c>
      <c r="D238" s="297">
        <f t="shared" si="17"/>
        <v>220990163</v>
      </c>
      <c r="E238" s="301" t="s">
        <v>2684</v>
      </c>
      <c r="F238" s="299" t="s">
        <v>941</v>
      </c>
      <c r="G238" s="321">
        <v>40</v>
      </c>
      <c r="H238" s="386"/>
      <c r="I238" s="316" t="str">
        <f t="shared" si="18"/>
        <v>-</v>
      </c>
      <c r="J238" s="386"/>
      <c r="K238" s="296" t="str">
        <f t="shared" si="19"/>
        <v>-</v>
      </c>
    </row>
    <row r="239" spans="2:11" s="236" customFormat="1" ht="12">
      <c r="B239" s="290">
        <f t="shared" si="14"/>
        <v>165</v>
      </c>
      <c r="C239" s="297" t="s">
        <v>2674</v>
      </c>
      <c r="D239" s="297">
        <f aca="true" t="shared" si="20" ref="D239:D247">D238+1</f>
        <v>220990164</v>
      </c>
      <c r="E239" s="301" t="s">
        <v>2683</v>
      </c>
      <c r="F239" s="299" t="s">
        <v>941</v>
      </c>
      <c r="G239" s="321">
        <v>30</v>
      </c>
      <c r="H239" s="386"/>
      <c r="I239" s="316" t="str">
        <f t="shared" si="18"/>
        <v>-</v>
      </c>
      <c r="J239" s="386"/>
      <c r="K239" s="296" t="str">
        <f t="shared" si="19"/>
        <v>-</v>
      </c>
    </row>
    <row r="240" spans="2:11" s="236" customFormat="1" ht="12">
      <c r="B240" s="290">
        <f t="shared" si="14"/>
        <v>166</v>
      </c>
      <c r="C240" s="297" t="s">
        <v>2674</v>
      </c>
      <c r="D240" s="297">
        <f t="shared" si="20"/>
        <v>220990165</v>
      </c>
      <c r="E240" s="326" t="s">
        <v>2591</v>
      </c>
      <c r="F240" s="347" t="s">
        <v>727</v>
      </c>
      <c r="G240" s="348">
        <v>70</v>
      </c>
      <c r="H240" s="395"/>
      <c r="I240" s="316" t="str">
        <f t="shared" si="18"/>
        <v>-</v>
      </c>
      <c r="J240" s="395"/>
      <c r="K240" s="296" t="str">
        <f t="shared" si="19"/>
        <v>-</v>
      </c>
    </row>
    <row r="241" spans="2:11" s="236" customFormat="1" ht="12">
      <c r="B241" s="290">
        <f t="shared" si="14"/>
        <v>167</v>
      </c>
      <c r="C241" s="297" t="s">
        <v>2674</v>
      </c>
      <c r="D241" s="297">
        <f t="shared" si="20"/>
        <v>220990166</v>
      </c>
      <c r="E241" s="326" t="s">
        <v>2592</v>
      </c>
      <c r="F241" s="347" t="s">
        <v>727</v>
      </c>
      <c r="G241" s="348">
        <v>95</v>
      </c>
      <c r="H241" s="395"/>
      <c r="I241" s="316" t="str">
        <f t="shared" si="18"/>
        <v>-</v>
      </c>
      <c r="J241" s="395"/>
      <c r="K241" s="296" t="str">
        <f t="shared" si="19"/>
        <v>-</v>
      </c>
    </row>
    <row r="242" spans="2:11" s="236" customFormat="1" ht="12">
      <c r="B242" s="290">
        <f t="shared" si="14"/>
        <v>168</v>
      </c>
      <c r="C242" s="297" t="s">
        <v>2674</v>
      </c>
      <c r="D242" s="297">
        <f t="shared" si="20"/>
        <v>220990167</v>
      </c>
      <c r="E242" s="326" t="s">
        <v>2723</v>
      </c>
      <c r="F242" s="347" t="s">
        <v>727</v>
      </c>
      <c r="G242" s="348">
        <v>45</v>
      </c>
      <c r="H242" s="395"/>
      <c r="I242" s="316" t="str">
        <f t="shared" si="18"/>
        <v>-</v>
      </c>
      <c r="J242" s="395"/>
      <c r="K242" s="296" t="str">
        <f t="shared" si="19"/>
        <v>-</v>
      </c>
    </row>
    <row r="243" spans="2:11" s="236" customFormat="1" ht="38.25">
      <c r="B243" s="290">
        <f t="shared" si="14"/>
        <v>169</v>
      </c>
      <c r="C243" s="297" t="s">
        <v>2674</v>
      </c>
      <c r="D243" s="297">
        <f t="shared" si="20"/>
        <v>220990168</v>
      </c>
      <c r="E243" s="326" t="s">
        <v>2593</v>
      </c>
      <c r="F243" s="306" t="s">
        <v>941</v>
      </c>
      <c r="G243" s="312">
        <v>18</v>
      </c>
      <c r="H243" s="395"/>
      <c r="I243" s="316" t="str">
        <f t="shared" si="18"/>
        <v>-</v>
      </c>
      <c r="J243" s="384"/>
      <c r="K243" s="296" t="str">
        <f t="shared" si="19"/>
        <v>-</v>
      </c>
    </row>
    <row r="244" spans="2:11" s="236" customFormat="1" ht="102">
      <c r="B244" s="290">
        <f t="shared" si="14"/>
        <v>170</v>
      </c>
      <c r="C244" s="297" t="s">
        <v>2674</v>
      </c>
      <c r="D244" s="297">
        <f t="shared" si="20"/>
        <v>220990169</v>
      </c>
      <c r="E244" s="301" t="s">
        <v>2682</v>
      </c>
      <c r="F244" s="299" t="s">
        <v>2563</v>
      </c>
      <c r="G244" s="321">
        <v>40</v>
      </c>
      <c r="H244" s="395"/>
      <c r="I244" s="316" t="str">
        <f t="shared" si="18"/>
        <v>-</v>
      </c>
      <c r="J244" s="378"/>
      <c r="K244" s="296" t="str">
        <f t="shared" si="19"/>
        <v>-</v>
      </c>
    </row>
    <row r="245" spans="2:11" s="236" customFormat="1" ht="12">
      <c r="B245" s="290">
        <f t="shared" si="14"/>
        <v>171</v>
      </c>
      <c r="C245" s="297" t="s">
        <v>2674</v>
      </c>
      <c r="D245" s="297">
        <f t="shared" si="20"/>
        <v>220990170</v>
      </c>
      <c r="E245" s="301" t="s">
        <v>2722</v>
      </c>
      <c r="F245" s="299" t="s">
        <v>2563</v>
      </c>
      <c r="G245" s="321">
        <v>16</v>
      </c>
      <c r="H245" s="395"/>
      <c r="I245" s="316" t="str">
        <f t="shared" si="18"/>
        <v>-</v>
      </c>
      <c r="J245" s="386"/>
      <c r="K245" s="296" t="str">
        <f t="shared" si="19"/>
        <v>-</v>
      </c>
    </row>
    <row r="246" spans="2:11" s="236" customFormat="1" ht="12">
      <c r="B246" s="290">
        <f t="shared" si="14"/>
        <v>172</v>
      </c>
      <c r="C246" s="297" t="s">
        <v>2674</v>
      </c>
      <c r="D246" s="297">
        <f t="shared" si="20"/>
        <v>220990171</v>
      </c>
      <c r="E246" s="301" t="s">
        <v>2721</v>
      </c>
      <c r="F246" s="299" t="s">
        <v>2563</v>
      </c>
      <c r="G246" s="321">
        <v>12</v>
      </c>
      <c r="H246" s="395"/>
      <c r="I246" s="316" t="str">
        <f t="shared" si="18"/>
        <v>-</v>
      </c>
      <c r="J246" s="386"/>
      <c r="K246" s="296" t="str">
        <f t="shared" si="19"/>
        <v>-</v>
      </c>
    </row>
    <row r="247" spans="2:11" s="236" customFormat="1" ht="26.25" thickBot="1">
      <c r="B247" s="290">
        <f t="shared" si="14"/>
        <v>173</v>
      </c>
      <c r="C247" s="297" t="s">
        <v>2674</v>
      </c>
      <c r="D247" s="297">
        <f t="shared" si="20"/>
        <v>220990172</v>
      </c>
      <c r="E247" s="327" t="s">
        <v>2680</v>
      </c>
      <c r="F247" s="328" t="s">
        <v>941</v>
      </c>
      <c r="G247" s="329">
        <v>1</v>
      </c>
      <c r="H247" s="385"/>
      <c r="I247" s="316" t="str">
        <f t="shared" si="18"/>
        <v>-</v>
      </c>
      <c r="J247" s="385"/>
      <c r="K247" s="296" t="str">
        <f t="shared" si="19"/>
        <v>-</v>
      </c>
    </row>
    <row r="248" spans="2:13" s="236" customFormat="1" ht="13.5" thickBot="1">
      <c r="B248" s="290">
        <f t="shared" si="14"/>
        <v>174</v>
      </c>
      <c r="C248" s="297" t="s">
        <v>2674</v>
      </c>
      <c r="D248" s="331" t="s">
        <v>2720</v>
      </c>
      <c r="E248" s="349" t="s">
        <v>2719</v>
      </c>
      <c r="F248" s="286"/>
      <c r="G248" s="286"/>
      <c r="H248" s="350"/>
      <c r="I248" s="288">
        <f>SUM(I249:I277)</f>
        <v>0</v>
      </c>
      <c r="J248" s="287"/>
      <c r="K248" s="289">
        <f>SUM(K249:K277)</f>
        <v>0</v>
      </c>
      <c r="M248" s="330"/>
    </row>
    <row r="249" spans="2:11" s="236" customFormat="1" ht="12">
      <c r="B249" s="290">
        <f t="shared" si="14"/>
        <v>175</v>
      </c>
      <c r="C249" s="297" t="s">
        <v>2674</v>
      </c>
      <c r="D249" s="291">
        <f>D247+1</f>
        <v>220990173</v>
      </c>
      <c r="E249" s="303" t="s">
        <v>2576</v>
      </c>
      <c r="F249" s="334" t="s">
        <v>941</v>
      </c>
      <c r="G249" s="351">
        <v>2</v>
      </c>
      <c r="H249" s="396"/>
      <c r="I249" s="316" t="str">
        <f aca="true" t="shared" si="21" ref="I249:I262">IF(G249*H249&gt;0,G249*H249,"-")</f>
        <v>-</v>
      </c>
      <c r="J249" s="394"/>
      <c r="K249" s="352" t="str">
        <f aca="true" t="shared" si="22" ref="K249:K262">IF(G249*J249&gt;0,G249*J249,"-")</f>
        <v>-</v>
      </c>
    </row>
    <row r="250" spans="2:11" s="236" customFormat="1" ht="25.5">
      <c r="B250" s="290">
        <f t="shared" si="14"/>
        <v>176</v>
      </c>
      <c r="C250" s="297" t="s">
        <v>2674</v>
      </c>
      <c r="D250" s="297">
        <f aca="true" t="shared" si="23" ref="D250:D277">D249+1</f>
        <v>220990174</v>
      </c>
      <c r="E250" s="301" t="s">
        <v>2577</v>
      </c>
      <c r="F250" s="299" t="s">
        <v>941</v>
      </c>
      <c r="G250" s="321">
        <v>2</v>
      </c>
      <c r="H250" s="395"/>
      <c r="I250" s="316" t="str">
        <f t="shared" si="21"/>
        <v>-</v>
      </c>
      <c r="J250" s="386"/>
      <c r="K250" s="352" t="str">
        <f t="shared" si="22"/>
        <v>-</v>
      </c>
    </row>
    <row r="251" spans="2:11" s="236" customFormat="1" ht="25.5">
      <c r="B251" s="290">
        <f t="shared" si="14"/>
        <v>177</v>
      </c>
      <c r="C251" s="297" t="s">
        <v>2674</v>
      </c>
      <c r="D251" s="297">
        <f t="shared" si="23"/>
        <v>220990175</v>
      </c>
      <c r="E251" s="301" t="s">
        <v>2578</v>
      </c>
      <c r="F251" s="299" t="s">
        <v>941</v>
      </c>
      <c r="G251" s="321">
        <v>3</v>
      </c>
      <c r="H251" s="395"/>
      <c r="I251" s="316" t="str">
        <f t="shared" si="21"/>
        <v>-</v>
      </c>
      <c r="J251" s="386"/>
      <c r="K251" s="352" t="str">
        <f t="shared" si="22"/>
        <v>-</v>
      </c>
    </row>
    <row r="252" spans="2:11" s="236" customFormat="1" ht="38.25">
      <c r="B252" s="290">
        <f t="shared" si="14"/>
        <v>178</v>
      </c>
      <c r="C252" s="297" t="s">
        <v>2674</v>
      </c>
      <c r="D252" s="297">
        <f t="shared" si="23"/>
        <v>220990176</v>
      </c>
      <c r="E252" s="301" t="s">
        <v>2718</v>
      </c>
      <c r="F252" s="299" t="s">
        <v>941</v>
      </c>
      <c r="G252" s="321">
        <v>3</v>
      </c>
      <c r="H252" s="395"/>
      <c r="I252" s="316" t="str">
        <f t="shared" si="21"/>
        <v>-</v>
      </c>
      <c r="J252" s="386"/>
      <c r="K252" s="352" t="str">
        <f t="shared" si="22"/>
        <v>-</v>
      </c>
    </row>
    <row r="253" spans="2:11" s="236" customFormat="1" ht="25.5">
      <c r="B253" s="290">
        <f t="shared" si="14"/>
        <v>179</v>
      </c>
      <c r="C253" s="297" t="s">
        <v>2674</v>
      </c>
      <c r="D253" s="297">
        <f t="shared" si="23"/>
        <v>220990177</v>
      </c>
      <c r="E253" s="301" t="s">
        <v>2579</v>
      </c>
      <c r="F253" s="299" t="s">
        <v>941</v>
      </c>
      <c r="G253" s="321">
        <v>3</v>
      </c>
      <c r="H253" s="395"/>
      <c r="I253" s="316" t="str">
        <f t="shared" si="21"/>
        <v>-</v>
      </c>
      <c r="J253" s="386"/>
      <c r="K253" s="352" t="str">
        <f t="shared" si="22"/>
        <v>-</v>
      </c>
    </row>
    <row r="254" spans="2:11" s="236" customFormat="1" ht="25.5">
      <c r="B254" s="290">
        <f t="shared" si="14"/>
        <v>180</v>
      </c>
      <c r="C254" s="297" t="s">
        <v>2674</v>
      </c>
      <c r="D254" s="297">
        <f t="shared" si="23"/>
        <v>220990178</v>
      </c>
      <c r="E254" s="301" t="s">
        <v>2580</v>
      </c>
      <c r="F254" s="299" t="s">
        <v>941</v>
      </c>
      <c r="G254" s="321">
        <v>3</v>
      </c>
      <c r="H254" s="395"/>
      <c r="I254" s="316" t="str">
        <f t="shared" si="21"/>
        <v>-</v>
      </c>
      <c r="J254" s="386"/>
      <c r="K254" s="352" t="str">
        <f t="shared" si="22"/>
        <v>-</v>
      </c>
    </row>
    <row r="255" spans="2:11" s="236" customFormat="1" ht="25.5">
      <c r="B255" s="290">
        <f t="shared" si="14"/>
        <v>181</v>
      </c>
      <c r="C255" s="297" t="s">
        <v>2674</v>
      </c>
      <c r="D255" s="297">
        <f t="shared" si="23"/>
        <v>220990179</v>
      </c>
      <c r="E255" s="301" t="s">
        <v>2581</v>
      </c>
      <c r="F255" s="299" t="s">
        <v>941</v>
      </c>
      <c r="G255" s="321">
        <v>3</v>
      </c>
      <c r="H255" s="395"/>
      <c r="I255" s="316" t="str">
        <f t="shared" si="21"/>
        <v>-</v>
      </c>
      <c r="J255" s="386"/>
      <c r="K255" s="352" t="str">
        <f t="shared" si="22"/>
        <v>-</v>
      </c>
    </row>
    <row r="256" spans="2:11" s="236" customFormat="1" ht="38.25">
      <c r="B256" s="290">
        <f t="shared" si="14"/>
        <v>182</v>
      </c>
      <c r="C256" s="297" t="s">
        <v>2674</v>
      </c>
      <c r="D256" s="297">
        <f t="shared" si="23"/>
        <v>220990180</v>
      </c>
      <c r="E256" s="301" t="s">
        <v>2582</v>
      </c>
      <c r="F256" s="299" t="s">
        <v>941</v>
      </c>
      <c r="G256" s="321">
        <v>2</v>
      </c>
      <c r="H256" s="395"/>
      <c r="I256" s="316" t="str">
        <f t="shared" si="21"/>
        <v>-</v>
      </c>
      <c r="J256" s="386"/>
      <c r="K256" s="352" t="str">
        <f t="shared" si="22"/>
        <v>-</v>
      </c>
    </row>
    <row r="257" spans="2:11" s="236" customFormat="1" ht="12">
      <c r="B257" s="290">
        <f t="shared" si="14"/>
        <v>183</v>
      </c>
      <c r="C257" s="297" t="s">
        <v>2674</v>
      </c>
      <c r="D257" s="297">
        <f t="shared" si="23"/>
        <v>220990181</v>
      </c>
      <c r="E257" s="301" t="s">
        <v>2583</v>
      </c>
      <c r="F257" s="299" t="s">
        <v>941</v>
      </c>
      <c r="G257" s="321">
        <v>2</v>
      </c>
      <c r="H257" s="395"/>
      <c r="I257" s="316" t="str">
        <f t="shared" si="21"/>
        <v>-</v>
      </c>
      <c r="J257" s="386"/>
      <c r="K257" s="352" t="str">
        <f t="shared" si="22"/>
        <v>-</v>
      </c>
    </row>
    <row r="258" spans="2:11" s="236" customFormat="1" ht="38.25">
      <c r="B258" s="290">
        <f t="shared" si="14"/>
        <v>184</v>
      </c>
      <c r="C258" s="297" t="s">
        <v>2674</v>
      </c>
      <c r="D258" s="297">
        <f t="shared" si="23"/>
        <v>220990182</v>
      </c>
      <c r="E258" s="301" t="s">
        <v>2584</v>
      </c>
      <c r="F258" s="299" t="s">
        <v>941</v>
      </c>
      <c r="G258" s="321">
        <v>2</v>
      </c>
      <c r="H258" s="395"/>
      <c r="I258" s="316" t="str">
        <f t="shared" si="21"/>
        <v>-</v>
      </c>
      <c r="J258" s="386"/>
      <c r="K258" s="352" t="str">
        <f t="shared" si="22"/>
        <v>-</v>
      </c>
    </row>
    <row r="259" spans="2:11" s="236" customFormat="1" ht="12">
      <c r="B259" s="290">
        <f t="shared" si="14"/>
        <v>185</v>
      </c>
      <c r="C259" s="297" t="s">
        <v>2674</v>
      </c>
      <c r="D259" s="297">
        <f t="shared" si="23"/>
        <v>220990183</v>
      </c>
      <c r="E259" s="301" t="s">
        <v>2583</v>
      </c>
      <c r="F259" s="299" t="s">
        <v>941</v>
      </c>
      <c r="G259" s="321">
        <v>2</v>
      </c>
      <c r="H259" s="395"/>
      <c r="I259" s="316" t="str">
        <f t="shared" si="21"/>
        <v>-</v>
      </c>
      <c r="J259" s="386"/>
      <c r="K259" s="352" t="str">
        <f t="shared" si="22"/>
        <v>-</v>
      </c>
    </row>
    <row r="260" spans="2:11" s="236" customFormat="1" ht="25.5">
      <c r="B260" s="290">
        <f t="shared" si="14"/>
        <v>186</v>
      </c>
      <c r="C260" s="297" t="s">
        <v>2674</v>
      </c>
      <c r="D260" s="297">
        <f t="shared" si="23"/>
        <v>220990184</v>
      </c>
      <c r="E260" s="301" t="s">
        <v>2585</v>
      </c>
      <c r="F260" s="299" t="s">
        <v>941</v>
      </c>
      <c r="G260" s="321">
        <v>1</v>
      </c>
      <c r="H260" s="395"/>
      <c r="I260" s="316" t="str">
        <f t="shared" si="21"/>
        <v>-</v>
      </c>
      <c r="J260" s="395"/>
      <c r="K260" s="352" t="str">
        <f t="shared" si="22"/>
        <v>-</v>
      </c>
    </row>
    <row r="261" spans="2:11" s="236" customFormat="1" ht="12">
      <c r="B261" s="290">
        <f t="shared" si="14"/>
        <v>187</v>
      </c>
      <c r="C261" s="297" t="s">
        <v>2674</v>
      </c>
      <c r="D261" s="297">
        <f t="shared" si="23"/>
        <v>220990185</v>
      </c>
      <c r="E261" s="301" t="s">
        <v>2586</v>
      </c>
      <c r="F261" s="299" t="s">
        <v>941</v>
      </c>
      <c r="G261" s="321">
        <v>1</v>
      </c>
      <c r="H261" s="395"/>
      <c r="I261" s="316" t="str">
        <f t="shared" si="21"/>
        <v>-</v>
      </c>
      <c r="J261" s="395"/>
      <c r="K261" s="352" t="str">
        <f t="shared" si="22"/>
        <v>-</v>
      </c>
    </row>
    <row r="262" spans="2:11" s="236" customFormat="1" ht="25.5">
      <c r="B262" s="290">
        <f t="shared" si="14"/>
        <v>188</v>
      </c>
      <c r="C262" s="297" t="s">
        <v>2674</v>
      </c>
      <c r="D262" s="297">
        <f t="shared" si="23"/>
        <v>220990186</v>
      </c>
      <c r="E262" s="301" t="s">
        <v>2587</v>
      </c>
      <c r="F262" s="299" t="s">
        <v>941</v>
      </c>
      <c r="G262" s="321">
        <v>10</v>
      </c>
      <c r="H262" s="395"/>
      <c r="I262" s="316" t="str">
        <f t="shared" si="21"/>
        <v>-</v>
      </c>
      <c r="J262" s="395"/>
      <c r="K262" s="352" t="str">
        <f t="shared" si="22"/>
        <v>-</v>
      </c>
    </row>
    <row r="263" spans="2:11" s="236" customFormat="1" ht="12">
      <c r="B263" s="290">
        <f t="shared" si="14"/>
        <v>189</v>
      </c>
      <c r="C263" s="297" t="s">
        <v>2674</v>
      </c>
      <c r="D263" s="297">
        <f t="shared" si="23"/>
        <v>220990187</v>
      </c>
      <c r="E263" s="353" t="s">
        <v>2717</v>
      </c>
      <c r="F263" s="299"/>
      <c r="G263" s="299"/>
      <c r="H263" s="354"/>
      <c r="I263" s="355"/>
      <c r="J263" s="356"/>
      <c r="K263" s="357"/>
    </row>
    <row r="264" spans="2:11" s="236" customFormat="1" ht="12">
      <c r="B264" s="290">
        <f t="shared" si="14"/>
        <v>190</v>
      </c>
      <c r="C264" s="297" t="s">
        <v>2674</v>
      </c>
      <c r="D264" s="297">
        <f t="shared" si="23"/>
        <v>220990188</v>
      </c>
      <c r="E264" s="358" t="s">
        <v>2716</v>
      </c>
      <c r="F264" s="359" t="s">
        <v>941</v>
      </c>
      <c r="G264" s="294">
        <v>2</v>
      </c>
      <c r="H264" s="397"/>
      <c r="I264" s="316" t="str">
        <f aca="true" t="shared" si="24" ref="I264:I277">IF(G264*H264&gt;0,G264*H264,"-")</f>
        <v>-</v>
      </c>
      <c r="J264" s="397"/>
      <c r="K264" s="352" t="str">
        <f aca="true" t="shared" si="25" ref="K264:K277">IF(G264*J264&gt;0,G264*J264,"-")</f>
        <v>-</v>
      </c>
    </row>
    <row r="265" spans="2:11" s="236" customFormat="1" ht="12">
      <c r="B265" s="290">
        <f t="shared" si="14"/>
        <v>191</v>
      </c>
      <c r="C265" s="297" t="s">
        <v>2674</v>
      </c>
      <c r="D265" s="297">
        <f t="shared" si="23"/>
        <v>220990189</v>
      </c>
      <c r="E265" s="358" t="s">
        <v>2715</v>
      </c>
      <c r="F265" s="359" t="s">
        <v>941</v>
      </c>
      <c r="G265" s="294">
        <v>2</v>
      </c>
      <c r="H265" s="397"/>
      <c r="I265" s="316" t="str">
        <f t="shared" si="24"/>
        <v>-</v>
      </c>
      <c r="J265" s="397"/>
      <c r="K265" s="352" t="str">
        <f t="shared" si="25"/>
        <v>-</v>
      </c>
    </row>
    <row r="266" spans="2:11" s="236" customFormat="1" ht="12">
      <c r="B266" s="290">
        <f t="shared" si="14"/>
        <v>192</v>
      </c>
      <c r="C266" s="297" t="s">
        <v>2674</v>
      </c>
      <c r="D266" s="297">
        <f t="shared" si="23"/>
        <v>220990190</v>
      </c>
      <c r="E266" s="358" t="s">
        <v>2714</v>
      </c>
      <c r="F266" s="359" t="s">
        <v>941</v>
      </c>
      <c r="G266" s="294">
        <v>2</v>
      </c>
      <c r="H266" s="397"/>
      <c r="I266" s="316" t="str">
        <f t="shared" si="24"/>
        <v>-</v>
      </c>
      <c r="J266" s="397"/>
      <c r="K266" s="352" t="str">
        <f t="shared" si="25"/>
        <v>-</v>
      </c>
    </row>
    <row r="267" spans="2:11" s="236" customFormat="1" ht="25.5">
      <c r="B267" s="290">
        <f t="shared" si="14"/>
        <v>193</v>
      </c>
      <c r="C267" s="297" t="s">
        <v>2674</v>
      </c>
      <c r="D267" s="297">
        <f t="shared" si="23"/>
        <v>220990191</v>
      </c>
      <c r="E267" s="360" t="s">
        <v>2713</v>
      </c>
      <c r="F267" s="359" t="s">
        <v>941</v>
      </c>
      <c r="G267" s="294">
        <v>2</v>
      </c>
      <c r="H267" s="397"/>
      <c r="I267" s="316" t="str">
        <f t="shared" si="24"/>
        <v>-</v>
      </c>
      <c r="J267" s="397"/>
      <c r="K267" s="352" t="str">
        <f t="shared" si="25"/>
        <v>-</v>
      </c>
    </row>
    <row r="268" spans="2:11" s="236" customFormat="1" ht="25.5">
      <c r="B268" s="290">
        <f aca="true" t="shared" si="26" ref="B268:B315">B267+1</f>
        <v>194</v>
      </c>
      <c r="C268" s="297" t="s">
        <v>2674</v>
      </c>
      <c r="D268" s="297">
        <f t="shared" si="23"/>
        <v>220990192</v>
      </c>
      <c r="E268" s="360" t="s">
        <v>2712</v>
      </c>
      <c r="F268" s="359" t="s">
        <v>941</v>
      </c>
      <c r="G268" s="294">
        <v>2</v>
      </c>
      <c r="H268" s="397"/>
      <c r="I268" s="316" t="str">
        <f t="shared" si="24"/>
        <v>-</v>
      </c>
      <c r="J268" s="397"/>
      <c r="K268" s="352" t="str">
        <f t="shared" si="25"/>
        <v>-</v>
      </c>
    </row>
    <row r="269" spans="2:11" s="236" customFormat="1" ht="12">
      <c r="B269" s="290">
        <f t="shared" si="26"/>
        <v>195</v>
      </c>
      <c r="C269" s="297" t="s">
        <v>2674</v>
      </c>
      <c r="D269" s="297">
        <f t="shared" si="23"/>
        <v>220990193</v>
      </c>
      <c r="E269" s="361" t="s">
        <v>2711</v>
      </c>
      <c r="F269" s="308"/>
      <c r="G269" s="323"/>
      <c r="H269" s="362"/>
      <c r="I269" s="363" t="str">
        <f t="shared" si="24"/>
        <v>-</v>
      </c>
      <c r="J269" s="364"/>
      <c r="K269" s="365" t="str">
        <f t="shared" si="25"/>
        <v>-</v>
      </c>
    </row>
    <row r="270" spans="2:11" s="236" customFormat="1" ht="12">
      <c r="B270" s="290">
        <f t="shared" si="26"/>
        <v>196</v>
      </c>
      <c r="C270" s="297" t="s">
        <v>2674</v>
      </c>
      <c r="D270" s="297">
        <f t="shared" si="23"/>
        <v>220990194</v>
      </c>
      <c r="E270" s="301" t="s">
        <v>2710</v>
      </c>
      <c r="F270" s="299" t="s">
        <v>727</v>
      </c>
      <c r="G270" s="299">
        <v>410</v>
      </c>
      <c r="H270" s="386"/>
      <c r="I270" s="363" t="str">
        <f t="shared" si="24"/>
        <v>-</v>
      </c>
      <c r="J270" s="386"/>
      <c r="K270" s="365" t="str">
        <f t="shared" si="25"/>
        <v>-</v>
      </c>
    </row>
    <row r="271" spans="2:11" s="236" customFormat="1" ht="12">
      <c r="B271" s="290">
        <f t="shared" si="26"/>
        <v>197</v>
      </c>
      <c r="C271" s="297" t="s">
        <v>2674</v>
      </c>
      <c r="D271" s="297">
        <f t="shared" si="23"/>
        <v>220990195</v>
      </c>
      <c r="E271" s="301" t="s">
        <v>2588</v>
      </c>
      <c r="F271" s="299" t="s">
        <v>727</v>
      </c>
      <c r="G271" s="299">
        <v>210</v>
      </c>
      <c r="H271" s="386"/>
      <c r="I271" s="363" t="str">
        <f t="shared" si="24"/>
        <v>-</v>
      </c>
      <c r="J271" s="386"/>
      <c r="K271" s="365" t="str">
        <f t="shared" si="25"/>
        <v>-</v>
      </c>
    </row>
    <row r="272" spans="2:11" s="236" customFormat="1" ht="25.5">
      <c r="B272" s="290">
        <f t="shared" si="26"/>
        <v>198</v>
      </c>
      <c r="C272" s="297" t="s">
        <v>2674</v>
      </c>
      <c r="D272" s="297">
        <f t="shared" si="23"/>
        <v>220990196</v>
      </c>
      <c r="E272" s="311" t="s">
        <v>2589</v>
      </c>
      <c r="F272" s="322" t="s">
        <v>727</v>
      </c>
      <c r="G272" s="323">
        <v>110</v>
      </c>
      <c r="H272" s="381"/>
      <c r="I272" s="343" t="str">
        <f t="shared" si="24"/>
        <v>-</v>
      </c>
      <c r="J272" s="381"/>
      <c r="K272" s="366" t="str">
        <f t="shared" si="25"/>
        <v>-</v>
      </c>
    </row>
    <row r="273" spans="2:11" s="236" customFormat="1" ht="25.5">
      <c r="B273" s="290">
        <f t="shared" si="26"/>
        <v>199</v>
      </c>
      <c r="C273" s="297" t="s">
        <v>2674</v>
      </c>
      <c r="D273" s="297">
        <f t="shared" si="23"/>
        <v>220990197</v>
      </c>
      <c r="E273" s="311" t="s">
        <v>2590</v>
      </c>
      <c r="F273" s="322" t="s">
        <v>727</v>
      </c>
      <c r="G273" s="323">
        <v>220</v>
      </c>
      <c r="H273" s="381"/>
      <c r="I273" s="343" t="str">
        <f t="shared" si="24"/>
        <v>-</v>
      </c>
      <c r="J273" s="381"/>
      <c r="K273" s="366" t="str">
        <f t="shared" si="25"/>
        <v>-</v>
      </c>
    </row>
    <row r="274" spans="2:11" s="236" customFormat="1" ht="12">
      <c r="B274" s="290">
        <f t="shared" si="26"/>
        <v>200</v>
      </c>
      <c r="C274" s="297" t="s">
        <v>2674</v>
      </c>
      <c r="D274" s="297">
        <f t="shared" si="23"/>
        <v>220990198</v>
      </c>
      <c r="E274" s="326" t="s">
        <v>2591</v>
      </c>
      <c r="F274" s="347" t="s">
        <v>727</v>
      </c>
      <c r="G274" s="348">
        <v>45</v>
      </c>
      <c r="H274" s="395"/>
      <c r="I274" s="363" t="str">
        <f t="shared" si="24"/>
        <v>-</v>
      </c>
      <c r="J274" s="395"/>
      <c r="K274" s="365" t="str">
        <f t="shared" si="25"/>
        <v>-</v>
      </c>
    </row>
    <row r="275" spans="2:11" s="236" customFormat="1" ht="12">
      <c r="B275" s="290">
        <f t="shared" si="26"/>
        <v>201</v>
      </c>
      <c r="C275" s="297" t="s">
        <v>2674</v>
      </c>
      <c r="D275" s="297">
        <f t="shared" si="23"/>
        <v>220990199</v>
      </c>
      <c r="E275" s="326" t="s">
        <v>2592</v>
      </c>
      <c r="F275" s="347" t="s">
        <v>727</v>
      </c>
      <c r="G275" s="348">
        <v>50</v>
      </c>
      <c r="H275" s="395"/>
      <c r="I275" s="363" t="str">
        <f t="shared" si="24"/>
        <v>-</v>
      </c>
      <c r="J275" s="395"/>
      <c r="K275" s="365" t="str">
        <f t="shared" si="25"/>
        <v>-</v>
      </c>
    </row>
    <row r="276" spans="2:11" s="236" customFormat="1" ht="38.25">
      <c r="B276" s="290">
        <f t="shared" si="26"/>
        <v>202</v>
      </c>
      <c r="C276" s="297" t="s">
        <v>2674</v>
      </c>
      <c r="D276" s="297">
        <f t="shared" si="23"/>
        <v>220990200</v>
      </c>
      <c r="E276" s="326" t="s">
        <v>2593</v>
      </c>
      <c r="F276" s="306" t="s">
        <v>941</v>
      </c>
      <c r="G276" s="312">
        <v>5</v>
      </c>
      <c r="H276" s="395"/>
      <c r="I276" s="363" t="str">
        <f t="shared" si="24"/>
        <v>-</v>
      </c>
      <c r="J276" s="384"/>
      <c r="K276" s="365" t="str">
        <f t="shared" si="25"/>
        <v>-</v>
      </c>
    </row>
    <row r="277" spans="2:13" s="236" customFormat="1" ht="13.5" thickBot="1">
      <c r="B277" s="290">
        <f t="shared" si="26"/>
        <v>203</v>
      </c>
      <c r="C277" s="297" t="s">
        <v>2674</v>
      </c>
      <c r="D277" s="297">
        <f t="shared" si="23"/>
        <v>220990201</v>
      </c>
      <c r="E277" s="301" t="s">
        <v>2709</v>
      </c>
      <c r="F277" s="299" t="s">
        <v>2563</v>
      </c>
      <c r="G277" s="299">
        <v>16</v>
      </c>
      <c r="H277" s="395"/>
      <c r="I277" s="363" t="str">
        <f t="shared" si="24"/>
        <v>-</v>
      </c>
      <c r="J277" s="378"/>
      <c r="K277" s="365" t="str">
        <f t="shared" si="25"/>
        <v>-</v>
      </c>
      <c r="M277" s="330"/>
    </row>
    <row r="278" spans="2:11" s="236" customFormat="1" ht="13.5" thickBot="1">
      <c r="B278" s="290">
        <f t="shared" si="26"/>
        <v>204</v>
      </c>
      <c r="C278" s="297" t="s">
        <v>2674</v>
      </c>
      <c r="D278" s="331" t="s">
        <v>2708</v>
      </c>
      <c r="E278" s="349" t="s">
        <v>2707</v>
      </c>
      <c r="F278" s="286"/>
      <c r="G278" s="286"/>
      <c r="H278" s="350"/>
      <c r="I278" s="288">
        <f>SUM(I279:I310)</f>
        <v>0</v>
      </c>
      <c r="J278" s="287"/>
      <c r="K278" s="289">
        <f>SUM(K279:K310)</f>
        <v>0</v>
      </c>
    </row>
    <row r="279" spans="2:11" s="236" customFormat="1" ht="242.25">
      <c r="B279" s="290">
        <f t="shared" si="26"/>
        <v>205</v>
      </c>
      <c r="C279" s="297" t="s">
        <v>2674</v>
      </c>
      <c r="D279" s="297">
        <f>D277+1</f>
        <v>220990202</v>
      </c>
      <c r="E279" s="337" t="s">
        <v>2706</v>
      </c>
      <c r="F279" s="294" t="s">
        <v>941</v>
      </c>
      <c r="G279" s="294">
        <v>7</v>
      </c>
      <c r="H279" s="377"/>
      <c r="I279" s="316" t="str">
        <f>IF(G279*H279&gt;0,G279*H279,"-")</f>
        <v>-</v>
      </c>
      <c r="J279" s="377"/>
      <c r="K279" s="352" t="str">
        <f>IF(G279*J279&gt;0,G279*J279,"-")</f>
        <v>-</v>
      </c>
    </row>
    <row r="280" spans="2:11" s="236" customFormat="1" ht="267.75">
      <c r="B280" s="290">
        <f t="shared" si="26"/>
        <v>206</v>
      </c>
      <c r="C280" s="297" t="s">
        <v>2674</v>
      </c>
      <c r="D280" s="297">
        <f aca="true" t="shared" si="27" ref="D280:D310">D279+1</f>
        <v>220990203</v>
      </c>
      <c r="E280" s="337" t="s">
        <v>2705</v>
      </c>
      <c r="F280" s="294" t="s">
        <v>941</v>
      </c>
      <c r="G280" s="294">
        <v>6</v>
      </c>
      <c r="H280" s="377"/>
      <c r="I280" s="316" t="str">
        <f>IF(G280*H280&gt;0,G280*H280,"-")</f>
        <v>-</v>
      </c>
      <c r="J280" s="377"/>
      <c r="K280" s="352" t="str">
        <f>IF(G280*J280&gt;0,G280*J280,"-")</f>
        <v>-</v>
      </c>
    </row>
    <row r="281" spans="2:11" s="236" customFormat="1" ht="12">
      <c r="B281" s="290">
        <f t="shared" si="26"/>
        <v>207</v>
      </c>
      <c r="C281" s="297" t="s">
        <v>2674</v>
      </c>
      <c r="D281" s="297">
        <f t="shared" si="27"/>
        <v>220990204</v>
      </c>
      <c r="E281" s="298" t="s">
        <v>2704</v>
      </c>
      <c r="F281" s="294"/>
      <c r="G281" s="294"/>
      <c r="H281" s="295"/>
      <c r="I281" s="316"/>
      <c r="J281" s="316"/>
      <c r="K281" s="352"/>
    </row>
    <row r="282" spans="2:11" s="236" customFormat="1" ht="25.5">
      <c r="B282" s="290">
        <f t="shared" si="26"/>
        <v>208</v>
      </c>
      <c r="C282" s="297" t="s">
        <v>2674</v>
      </c>
      <c r="D282" s="297">
        <f t="shared" si="27"/>
        <v>220990205</v>
      </c>
      <c r="E282" s="303" t="s">
        <v>2703</v>
      </c>
      <c r="F282" s="294" t="s">
        <v>941</v>
      </c>
      <c r="G282" s="294">
        <v>2</v>
      </c>
      <c r="H282" s="377"/>
      <c r="I282" s="316" t="str">
        <f aca="true" t="shared" si="28" ref="I282:I290">IF(G282*H282&gt;0,G282*H282,"-")</f>
        <v>-</v>
      </c>
      <c r="J282" s="377"/>
      <c r="K282" s="352" t="str">
        <f aca="true" t="shared" si="29" ref="K282:K290">IF(G282*J282&gt;0,G282*J282,"-")</f>
        <v>-</v>
      </c>
    </row>
    <row r="283" spans="2:11" s="236" customFormat="1" ht="25.5">
      <c r="B283" s="290">
        <f t="shared" si="26"/>
        <v>209</v>
      </c>
      <c r="C283" s="297" t="s">
        <v>2674</v>
      </c>
      <c r="D283" s="297">
        <f t="shared" si="27"/>
        <v>220990206</v>
      </c>
      <c r="E283" s="298" t="s">
        <v>2702</v>
      </c>
      <c r="F283" s="299"/>
      <c r="G283" s="299"/>
      <c r="H283" s="317"/>
      <c r="I283" s="316" t="str">
        <f t="shared" si="28"/>
        <v>-</v>
      </c>
      <c r="J283" s="317"/>
      <c r="K283" s="352" t="str">
        <f t="shared" si="29"/>
        <v>-</v>
      </c>
    </row>
    <row r="284" spans="2:11" s="236" customFormat="1" ht="25.5">
      <c r="B284" s="290">
        <f t="shared" si="26"/>
        <v>210</v>
      </c>
      <c r="C284" s="297" t="s">
        <v>2674</v>
      </c>
      <c r="D284" s="297">
        <f t="shared" si="27"/>
        <v>220990207</v>
      </c>
      <c r="E284" s="301" t="s">
        <v>2701</v>
      </c>
      <c r="F284" s="302" t="s">
        <v>941</v>
      </c>
      <c r="G284" s="299">
        <v>1</v>
      </c>
      <c r="H284" s="378"/>
      <c r="I284" s="316" t="str">
        <f t="shared" si="28"/>
        <v>-</v>
      </c>
      <c r="J284" s="378"/>
      <c r="K284" s="352" t="str">
        <f t="shared" si="29"/>
        <v>-</v>
      </c>
    </row>
    <row r="285" spans="2:11" s="236" customFormat="1" ht="25.5">
      <c r="B285" s="290">
        <f t="shared" si="26"/>
        <v>211</v>
      </c>
      <c r="C285" s="297" t="s">
        <v>2674</v>
      </c>
      <c r="D285" s="297">
        <f t="shared" si="27"/>
        <v>220990208</v>
      </c>
      <c r="E285" s="301" t="s">
        <v>2700</v>
      </c>
      <c r="F285" s="302" t="s">
        <v>941</v>
      </c>
      <c r="G285" s="299">
        <v>1</v>
      </c>
      <c r="H285" s="378"/>
      <c r="I285" s="316" t="str">
        <f t="shared" si="28"/>
        <v>-</v>
      </c>
      <c r="J285" s="378"/>
      <c r="K285" s="352" t="str">
        <f t="shared" si="29"/>
        <v>-</v>
      </c>
    </row>
    <row r="286" spans="2:11" s="236" customFormat="1" ht="25.5">
      <c r="B286" s="290">
        <f t="shared" si="26"/>
        <v>212</v>
      </c>
      <c r="C286" s="297" t="s">
        <v>2674</v>
      </c>
      <c r="D286" s="297">
        <f t="shared" si="27"/>
        <v>220990209</v>
      </c>
      <c r="E286" s="303" t="s">
        <v>2699</v>
      </c>
      <c r="F286" s="299" t="s">
        <v>941</v>
      </c>
      <c r="G286" s="299">
        <v>1</v>
      </c>
      <c r="H286" s="378"/>
      <c r="I286" s="316" t="str">
        <f t="shared" si="28"/>
        <v>-</v>
      </c>
      <c r="J286" s="378"/>
      <c r="K286" s="352" t="str">
        <f t="shared" si="29"/>
        <v>-</v>
      </c>
    </row>
    <row r="287" spans="2:11" s="236" customFormat="1" ht="38.25">
      <c r="B287" s="290">
        <f t="shared" si="26"/>
        <v>213</v>
      </c>
      <c r="C287" s="297" t="s">
        <v>2674</v>
      </c>
      <c r="D287" s="297">
        <f t="shared" si="27"/>
        <v>220990210</v>
      </c>
      <c r="E287" s="304" t="s">
        <v>2698</v>
      </c>
      <c r="F287" s="299" t="s">
        <v>941</v>
      </c>
      <c r="G287" s="299">
        <v>1</v>
      </c>
      <c r="H287" s="378"/>
      <c r="I287" s="316" t="str">
        <f t="shared" si="28"/>
        <v>-</v>
      </c>
      <c r="J287" s="378"/>
      <c r="K287" s="352" t="str">
        <f t="shared" si="29"/>
        <v>-</v>
      </c>
    </row>
    <row r="288" spans="2:11" s="236" customFormat="1" ht="25.5">
      <c r="B288" s="290">
        <f t="shared" si="26"/>
        <v>214</v>
      </c>
      <c r="C288" s="297" t="s">
        <v>2674</v>
      </c>
      <c r="D288" s="297">
        <f t="shared" si="27"/>
        <v>220990211</v>
      </c>
      <c r="E288" s="304" t="s">
        <v>2697</v>
      </c>
      <c r="F288" s="299" t="s">
        <v>941</v>
      </c>
      <c r="G288" s="299">
        <v>1</v>
      </c>
      <c r="H288" s="378"/>
      <c r="I288" s="316" t="str">
        <f t="shared" si="28"/>
        <v>-</v>
      </c>
      <c r="J288" s="378"/>
      <c r="K288" s="352" t="str">
        <f t="shared" si="29"/>
        <v>-</v>
      </c>
    </row>
    <row r="289" spans="2:11" s="236" customFormat="1" ht="25.5">
      <c r="B289" s="290">
        <f t="shared" si="26"/>
        <v>215</v>
      </c>
      <c r="C289" s="297" t="s">
        <v>2674</v>
      </c>
      <c r="D289" s="297">
        <f t="shared" si="27"/>
        <v>220990212</v>
      </c>
      <c r="E289" s="304" t="s">
        <v>2696</v>
      </c>
      <c r="F289" s="299" t="s">
        <v>941</v>
      </c>
      <c r="G289" s="299">
        <v>2</v>
      </c>
      <c r="H289" s="378"/>
      <c r="I289" s="316" t="str">
        <f t="shared" si="28"/>
        <v>-</v>
      </c>
      <c r="J289" s="378"/>
      <c r="K289" s="352" t="str">
        <f t="shared" si="29"/>
        <v>-</v>
      </c>
    </row>
    <row r="290" spans="2:11" s="236" customFormat="1" ht="12">
      <c r="B290" s="290">
        <f t="shared" si="26"/>
        <v>216</v>
      </c>
      <c r="C290" s="297" t="s">
        <v>2674</v>
      </c>
      <c r="D290" s="297">
        <f t="shared" si="27"/>
        <v>220990213</v>
      </c>
      <c r="E290" s="305" t="s">
        <v>2695</v>
      </c>
      <c r="F290" s="306" t="s">
        <v>941</v>
      </c>
      <c r="G290" s="306">
        <v>20</v>
      </c>
      <c r="H290" s="379"/>
      <c r="I290" s="316" t="str">
        <f t="shared" si="28"/>
        <v>-</v>
      </c>
      <c r="J290" s="379"/>
      <c r="K290" s="352" t="str">
        <f t="shared" si="29"/>
        <v>-</v>
      </c>
    </row>
    <row r="291" spans="2:11" s="236" customFormat="1" ht="12">
      <c r="B291" s="290">
        <f t="shared" si="26"/>
        <v>217</v>
      </c>
      <c r="C291" s="297" t="s">
        <v>2674</v>
      </c>
      <c r="D291" s="297">
        <f t="shared" si="27"/>
        <v>220990214</v>
      </c>
      <c r="E291" s="298" t="s">
        <v>2694</v>
      </c>
      <c r="F291" s="306"/>
      <c r="G291" s="306"/>
      <c r="H291" s="363"/>
      <c r="I291" s="316"/>
      <c r="J291" s="363"/>
      <c r="K291" s="352"/>
    </row>
    <row r="292" spans="2:11" s="236" customFormat="1" ht="409.5">
      <c r="B292" s="290">
        <f t="shared" si="26"/>
        <v>218</v>
      </c>
      <c r="C292" s="297" t="s">
        <v>2674</v>
      </c>
      <c r="D292" s="297">
        <f t="shared" si="27"/>
        <v>220990215</v>
      </c>
      <c r="E292" s="326" t="s">
        <v>2693</v>
      </c>
      <c r="F292" s="306" t="s">
        <v>941</v>
      </c>
      <c r="G292" s="312">
        <v>1</v>
      </c>
      <c r="H292" s="384"/>
      <c r="I292" s="316" t="str">
        <f aca="true" t="shared" si="30" ref="I292:I310">IF(G292*H292&gt;0,G292*H292,"-")</f>
        <v>-</v>
      </c>
      <c r="J292" s="384"/>
      <c r="K292" s="352" t="str">
        <f aca="true" t="shared" si="31" ref="K292:K310">IF(G292*J292&gt;0,G292*J292,"-")</f>
        <v>-</v>
      </c>
    </row>
    <row r="293" spans="2:11" s="236" customFormat="1" ht="51">
      <c r="B293" s="290">
        <f t="shared" si="26"/>
        <v>219</v>
      </c>
      <c r="C293" s="297" t="s">
        <v>2674</v>
      </c>
      <c r="D293" s="297">
        <f t="shared" si="27"/>
        <v>220990216</v>
      </c>
      <c r="E293" s="337" t="s">
        <v>2692</v>
      </c>
      <c r="F293" s="306" t="s">
        <v>941</v>
      </c>
      <c r="G293" s="312">
        <v>2</v>
      </c>
      <c r="H293" s="384"/>
      <c r="I293" s="316" t="str">
        <f t="shared" si="30"/>
        <v>-</v>
      </c>
      <c r="J293" s="384"/>
      <c r="K293" s="352" t="str">
        <f t="shared" si="31"/>
        <v>-</v>
      </c>
    </row>
    <row r="294" spans="2:11" s="236" customFormat="1" ht="12">
      <c r="B294" s="290">
        <f t="shared" si="26"/>
        <v>220</v>
      </c>
      <c r="C294" s="297" t="s">
        <v>2674</v>
      </c>
      <c r="D294" s="297">
        <f t="shared" si="27"/>
        <v>220990217</v>
      </c>
      <c r="E294" s="367" t="s">
        <v>2691</v>
      </c>
      <c r="F294" s="306" t="s">
        <v>941</v>
      </c>
      <c r="G294" s="312">
        <v>2</v>
      </c>
      <c r="H294" s="380"/>
      <c r="I294" s="316" t="str">
        <f t="shared" si="30"/>
        <v>-</v>
      </c>
      <c r="J294" s="380"/>
      <c r="K294" s="352" t="str">
        <f t="shared" si="31"/>
        <v>-</v>
      </c>
    </row>
    <row r="295" spans="2:11" s="236" customFormat="1" ht="12">
      <c r="B295" s="290">
        <f t="shared" si="26"/>
        <v>221</v>
      </c>
      <c r="C295" s="297" t="s">
        <v>2674</v>
      </c>
      <c r="D295" s="297">
        <f t="shared" si="27"/>
        <v>220990218</v>
      </c>
      <c r="E295" s="314" t="s">
        <v>2690</v>
      </c>
      <c r="F295" s="299"/>
      <c r="G295" s="299"/>
      <c r="H295" s="317"/>
      <c r="I295" s="316" t="str">
        <f t="shared" si="30"/>
        <v>-</v>
      </c>
      <c r="J295" s="317"/>
      <c r="K295" s="352" t="str">
        <f t="shared" si="31"/>
        <v>-</v>
      </c>
    </row>
    <row r="296" spans="2:11" s="236" customFormat="1" ht="165.75">
      <c r="B296" s="290">
        <f t="shared" si="26"/>
        <v>222</v>
      </c>
      <c r="C296" s="297" t="s">
        <v>2674</v>
      </c>
      <c r="D296" s="297">
        <f t="shared" si="27"/>
        <v>220990219</v>
      </c>
      <c r="E296" s="337" t="s">
        <v>2689</v>
      </c>
      <c r="F296" s="306" t="s">
        <v>941</v>
      </c>
      <c r="G296" s="306">
        <v>1</v>
      </c>
      <c r="H296" s="378"/>
      <c r="I296" s="316" t="str">
        <f t="shared" si="30"/>
        <v>-</v>
      </c>
      <c r="J296" s="378"/>
      <c r="K296" s="352" t="str">
        <f t="shared" si="31"/>
        <v>-</v>
      </c>
    </row>
    <row r="297" spans="2:11" s="236" customFormat="1" ht="76.5">
      <c r="B297" s="290">
        <f t="shared" si="26"/>
        <v>223</v>
      </c>
      <c r="C297" s="297" t="s">
        <v>2674</v>
      </c>
      <c r="D297" s="297">
        <f t="shared" si="27"/>
        <v>220990220</v>
      </c>
      <c r="E297" s="337" t="s">
        <v>2688</v>
      </c>
      <c r="F297" s="306" t="s">
        <v>941</v>
      </c>
      <c r="G297" s="306">
        <v>1</v>
      </c>
      <c r="H297" s="378"/>
      <c r="I297" s="316" t="str">
        <f t="shared" si="30"/>
        <v>-</v>
      </c>
      <c r="J297" s="378"/>
      <c r="K297" s="352" t="str">
        <f t="shared" si="31"/>
        <v>-</v>
      </c>
    </row>
    <row r="298" spans="2:11" s="236" customFormat="1" ht="25.5">
      <c r="B298" s="290">
        <f t="shared" si="26"/>
        <v>224</v>
      </c>
      <c r="C298" s="297" t="s">
        <v>2674</v>
      </c>
      <c r="D298" s="297">
        <f t="shared" si="27"/>
        <v>220990221</v>
      </c>
      <c r="E298" s="368" t="s">
        <v>2687</v>
      </c>
      <c r="F298" s="306"/>
      <c r="G298" s="306"/>
      <c r="H298" s="369"/>
      <c r="I298" s="316" t="str">
        <f t="shared" si="30"/>
        <v>-</v>
      </c>
      <c r="J298" s="369"/>
      <c r="K298" s="352" t="str">
        <f t="shared" si="31"/>
        <v>-</v>
      </c>
    </row>
    <row r="299" spans="2:11" s="236" customFormat="1" ht="25.5">
      <c r="B299" s="290">
        <f t="shared" si="26"/>
        <v>225</v>
      </c>
      <c r="C299" s="297" t="s">
        <v>2674</v>
      </c>
      <c r="D299" s="297">
        <f t="shared" si="27"/>
        <v>220990222</v>
      </c>
      <c r="E299" s="301" t="s">
        <v>2686</v>
      </c>
      <c r="F299" s="299" t="s">
        <v>727</v>
      </c>
      <c r="G299" s="321">
        <v>1420</v>
      </c>
      <c r="H299" s="378"/>
      <c r="I299" s="316" t="str">
        <f t="shared" si="30"/>
        <v>-</v>
      </c>
      <c r="J299" s="378"/>
      <c r="K299" s="352" t="str">
        <f t="shared" si="31"/>
        <v>-</v>
      </c>
    </row>
    <row r="300" spans="2:11" s="236" customFormat="1" ht="25.5">
      <c r="B300" s="290">
        <f t="shared" si="26"/>
        <v>226</v>
      </c>
      <c r="C300" s="297" t="s">
        <v>2674</v>
      </c>
      <c r="D300" s="297">
        <f t="shared" si="27"/>
        <v>220990223</v>
      </c>
      <c r="E300" s="311" t="s">
        <v>2685</v>
      </c>
      <c r="F300" s="322" t="s">
        <v>941</v>
      </c>
      <c r="G300" s="323">
        <v>52</v>
      </c>
      <c r="H300" s="384"/>
      <c r="I300" s="316" t="str">
        <f t="shared" si="30"/>
        <v>-</v>
      </c>
      <c r="J300" s="384"/>
      <c r="K300" s="352" t="str">
        <f t="shared" si="31"/>
        <v>-</v>
      </c>
    </row>
    <row r="301" spans="2:11" s="236" customFormat="1" ht="25.5">
      <c r="B301" s="290">
        <f t="shared" si="26"/>
        <v>227</v>
      </c>
      <c r="C301" s="297" t="s">
        <v>2674</v>
      </c>
      <c r="D301" s="297">
        <f t="shared" si="27"/>
        <v>220990224</v>
      </c>
      <c r="E301" s="311" t="s">
        <v>2589</v>
      </c>
      <c r="F301" s="322" t="s">
        <v>727</v>
      </c>
      <c r="G301" s="323">
        <v>110</v>
      </c>
      <c r="H301" s="381"/>
      <c r="I301" s="343" t="str">
        <f t="shared" si="30"/>
        <v>-</v>
      </c>
      <c r="J301" s="381"/>
      <c r="K301" s="366" t="str">
        <f t="shared" si="31"/>
        <v>-</v>
      </c>
    </row>
    <row r="302" spans="2:11" s="236" customFormat="1" ht="25.5">
      <c r="B302" s="290">
        <f t="shared" si="26"/>
        <v>228</v>
      </c>
      <c r="C302" s="297" t="s">
        <v>2674</v>
      </c>
      <c r="D302" s="297">
        <f t="shared" si="27"/>
        <v>220990225</v>
      </c>
      <c r="E302" s="311" t="s">
        <v>2590</v>
      </c>
      <c r="F302" s="322" t="s">
        <v>727</v>
      </c>
      <c r="G302" s="323">
        <v>90</v>
      </c>
      <c r="H302" s="381"/>
      <c r="I302" s="343" t="str">
        <f t="shared" si="30"/>
        <v>-</v>
      </c>
      <c r="J302" s="381"/>
      <c r="K302" s="366" t="str">
        <f t="shared" si="31"/>
        <v>-</v>
      </c>
    </row>
    <row r="303" spans="2:11" s="236" customFormat="1" ht="12">
      <c r="B303" s="290">
        <f t="shared" si="26"/>
        <v>229</v>
      </c>
      <c r="C303" s="297" t="s">
        <v>2674</v>
      </c>
      <c r="D303" s="297">
        <f t="shared" si="27"/>
        <v>220990226</v>
      </c>
      <c r="E303" s="301" t="s">
        <v>2684</v>
      </c>
      <c r="F303" s="299" t="s">
        <v>941</v>
      </c>
      <c r="G303" s="321">
        <v>30</v>
      </c>
      <c r="H303" s="386"/>
      <c r="I303" s="316" t="str">
        <f t="shared" si="30"/>
        <v>-</v>
      </c>
      <c r="J303" s="386"/>
      <c r="K303" s="352" t="str">
        <f t="shared" si="31"/>
        <v>-</v>
      </c>
    </row>
    <row r="304" spans="2:11" s="236" customFormat="1" ht="12">
      <c r="B304" s="290">
        <f t="shared" si="26"/>
        <v>230</v>
      </c>
      <c r="C304" s="297" t="s">
        <v>2674</v>
      </c>
      <c r="D304" s="297">
        <f t="shared" si="27"/>
        <v>220990227</v>
      </c>
      <c r="E304" s="301" t="s">
        <v>2683</v>
      </c>
      <c r="F304" s="299" t="s">
        <v>941</v>
      </c>
      <c r="G304" s="321">
        <v>20</v>
      </c>
      <c r="H304" s="386"/>
      <c r="I304" s="316" t="str">
        <f t="shared" si="30"/>
        <v>-</v>
      </c>
      <c r="J304" s="386"/>
      <c r="K304" s="352" t="str">
        <f t="shared" si="31"/>
        <v>-</v>
      </c>
    </row>
    <row r="305" spans="2:11" s="236" customFormat="1" ht="12">
      <c r="B305" s="290">
        <f t="shared" si="26"/>
        <v>231</v>
      </c>
      <c r="C305" s="297" t="s">
        <v>2674</v>
      </c>
      <c r="D305" s="297">
        <f t="shared" si="27"/>
        <v>220990228</v>
      </c>
      <c r="E305" s="326" t="s">
        <v>2591</v>
      </c>
      <c r="F305" s="347" t="s">
        <v>727</v>
      </c>
      <c r="G305" s="348">
        <v>80</v>
      </c>
      <c r="H305" s="395"/>
      <c r="I305" s="316" t="str">
        <f t="shared" si="30"/>
        <v>-</v>
      </c>
      <c r="J305" s="395"/>
      <c r="K305" s="352" t="str">
        <f t="shared" si="31"/>
        <v>-</v>
      </c>
    </row>
    <row r="306" spans="2:11" s="236" customFormat="1" ht="12">
      <c r="B306" s="290">
        <f t="shared" si="26"/>
        <v>232</v>
      </c>
      <c r="C306" s="297" t="s">
        <v>2674</v>
      </c>
      <c r="D306" s="297">
        <f t="shared" si="27"/>
        <v>220990229</v>
      </c>
      <c r="E306" s="326" t="s">
        <v>2592</v>
      </c>
      <c r="F306" s="347" t="s">
        <v>727</v>
      </c>
      <c r="G306" s="348">
        <v>35</v>
      </c>
      <c r="H306" s="395"/>
      <c r="I306" s="316" t="str">
        <f t="shared" si="30"/>
        <v>-</v>
      </c>
      <c r="J306" s="395"/>
      <c r="K306" s="352" t="str">
        <f t="shared" si="31"/>
        <v>-</v>
      </c>
    </row>
    <row r="307" spans="2:11" s="236" customFormat="1" ht="38.25">
      <c r="B307" s="290">
        <f t="shared" si="26"/>
        <v>233</v>
      </c>
      <c r="C307" s="297" t="s">
        <v>2674</v>
      </c>
      <c r="D307" s="297">
        <f t="shared" si="27"/>
        <v>220990230</v>
      </c>
      <c r="E307" s="326" t="s">
        <v>2593</v>
      </c>
      <c r="F307" s="306" t="s">
        <v>941</v>
      </c>
      <c r="G307" s="312">
        <v>6</v>
      </c>
      <c r="H307" s="379"/>
      <c r="I307" s="316" t="str">
        <f t="shared" si="30"/>
        <v>-</v>
      </c>
      <c r="J307" s="384"/>
      <c r="K307" s="352" t="str">
        <f t="shared" si="31"/>
        <v>-</v>
      </c>
    </row>
    <row r="308" spans="2:11" s="236" customFormat="1" ht="102">
      <c r="B308" s="290">
        <f t="shared" si="26"/>
        <v>234</v>
      </c>
      <c r="C308" s="297" t="s">
        <v>2674</v>
      </c>
      <c r="D308" s="297">
        <f t="shared" si="27"/>
        <v>220990231</v>
      </c>
      <c r="E308" s="301" t="s">
        <v>2682</v>
      </c>
      <c r="F308" s="299" t="s">
        <v>2563</v>
      </c>
      <c r="G308" s="321">
        <v>20</v>
      </c>
      <c r="H308" s="386"/>
      <c r="I308" s="316" t="str">
        <f t="shared" si="30"/>
        <v>-</v>
      </c>
      <c r="J308" s="378"/>
      <c r="K308" s="352" t="str">
        <f t="shared" si="31"/>
        <v>-</v>
      </c>
    </row>
    <row r="309" spans="2:11" s="236" customFormat="1" ht="12">
      <c r="B309" s="290">
        <f t="shared" si="26"/>
        <v>235</v>
      </c>
      <c r="C309" s="297" t="s">
        <v>2674</v>
      </c>
      <c r="D309" s="297">
        <f t="shared" si="27"/>
        <v>220990232</v>
      </c>
      <c r="E309" s="370" t="s">
        <v>2681</v>
      </c>
      <c r="F309" s="341" t="s">
        <v>2563</v>
      </c>
      <c r="G309" s="342">
        <v>32</v>
      </c>
      <c r="H309" s="398"/>
      <c r="I309" s="316" t="str">
        <f t="shared" si="30"/>
        <v>-</v>
      </c>
      <c r="J309" s="398"/>
      <c r="K309" s="352" t="str">
        <f t="shared" si="31"/>
        <v>-</v>
      </c>
    </row>
    <row r="310" spans="2:13" s="236" customFormat="1" ht="26.25" thickBot="1">
      <c r="B310" s="290">
        <f t="shared" si="26"/>
        <v>236</v>
      </c>
      <c r="C310" s="297" t="s">
        <v>2674</v>
      </c>
      <c r="D310" s="297">
        <f t="shared" si="27"/>
        <v>220990233</v>
      </c>
      <c r="E310" s="327" t="s">
        <v>2680</v>
      </c>
      <c r="F310" s="328" t="s">
        <v>941</v>
      </c>
      <c r="G310" s="329">
        <v>1</v>
      </c>
      <c r="H310" s="385"/>
      <c r="I310" s="316" t="str">
        <f t="shared" si="30"/>
        <v>-</v>
      </c>
      <c r="J310" s="385"/>
      <c r="K310" s="352" t="str">
        <f t="shared" si="31"/>
        <v>-</v>
      </c>
      <c r="M310" s="330"/>
    </row>
    <row r="311" spans="2:11" s="236" customFormat="1" ht="26.25" thickBot="1">
      <c r="B311" s="290">
        <f t="shared" si="26"/>
        <v>237</v>
      </c>
      <c r="C311" s="297" t="s">
        <v>2674</v>
      </c>
      <c r="D311" s="331" t="s">
        <v>2679</v>
      </c>
      <c r="E311" s="349" t="s">
        <v>2678</v>
      </c>
      <c r="F311" s="286"/>
      <c r="G311" s="286"/>
      <c r="H311" s="350"/>
      <c r="I311" s="288">
        <f>SUM(I312:I315)</f>
        <v>0</v>
      </c>
      <c r="J311" s="287"/>
      <c r="K311" s="289">
        <f>SUM(K312:K315)</f>
        <v>0</v>
      </c>
    </row>
    <row r="312" spans="2:11" s="236" customFormat="1" ht="38.25">
      <c r="B312" s="290">
        <f t="shared" si="26"/>
        <v>238</v>
      </c>
      <c r="C312" s="297" t="s">
        <v>2674</v>
      </c>
      <c r="D312" s="297">
        <f>D310+1</f>
        <v>220990234</v>
      </c>
      <c r="E312" s="311" t="s">
        <v>2677</v>
      </c>
      <c r="F312" s="322" t="s">
        <v>727</v>
      </c>
      <c r="G312" s="323">
        <v>110</v>
      </c>
      <c r="H312" s="381"/>
      <c r="I312" s="318" t="str">
        <f>IF(G312*H312&gt;0,G312*H312,"-")</f>
        <v>-</v>
      </c>
      <c r="J312" s="381"/>
      <c r="K312" s="371" t="str">
        <f>IF(G312*J312&gt;0,G312*J312,"-")</f>
        <v>-</v>
      </c>
    </row>
    <row r="313" spans="2:11" s="236" customFormat="1" ht="38.25">
      <c r="B313" s="290">
        <f t="shared" si="26"/>
        <v>239</v>
      </c>
      <c r="C313" s="297" t="s">
        <v>2674</v>
      </c>
      <c r="D313" s="297">
        <f>D312+1</f>
        <v>220990235</v>
      </c>
      <c r="E313" s="311" t="s">
        <v>2676</v>
      </c>
      <c r="F313" s="322" t="s">
        <v>727</v>
      </c>
      <c r="G313" s="323">
        <v>35</v>
      </c>
      <c r="H313" s="381"/>
      <c r="I313" s="318" t="str">
        <f>IF(G313*H313&gt;0,G313*H313,"-")</f>
        <v>-</v>
      </c>
      <c r="J313" s="381"/>
      <c r="K313" s="371" t="str">
        <f>IF(G313*J313&gt;0,G313*J313,"-")</f>
        <v>-</v>
      </c>
    </row>
    <row r="314" spans="2:11" s="236" customFormat="1" ht="12">
      <c r="B314" s="290">
        <f t="shared" si="26"/>
        <v>240</v>
      </c>
      <c r="C314" s="297" t="s">
        <v>2674</v>
      </c>
      <c r="D314" s="297">
        <f>D313+1</f>
        <v>220990236</v>
      </c>
      <c r="E314" s="311" t="s">
        <v>2675</v>
      </c>
      <c r="F314" s="306" t="s">
        <v>941</v>
      </c>
      <c r="G314" s="312">
        <v>10</v>
      </c>
      <c r="H314" s="379"/>
      <c r="I314" s="316" t="str">
        <f>IF(G314*H314&gt;0,G314*H314,"-")</f>
        <v>-</v>
      </c>
      <c r="J314" s="379"/>
      <c r="K314" s="352" t="str">
        <f>IF(G314*J314&gt;0,G314*J314,"-")</f>
        <v>-</v>
      </c>
    </row>
    <row r="315" spans="2:13" s="236" customFormat="1" ht="77.25" thickBot="1">
      <c r="B315" s="290">
        <f t="shared" si="26"/>
        <v>241</v>
      </c>
      <c r="C315" s="297" t="s">
        <v>2674</v>
      </c>
      <c r="D315" s="297">
        <f>D314+1</f>
        <v>220990237</v>
      </c>
      <c r="E315" s="337" t="s">
        <v>2673</v>
      </c>
      <c r="F315" s="306" t="s">
        <v>2672</v>
      </c>
      <c r="G315" s="312">
        <v>8</v>
      </c>
      <c r="H315" s="379"/>
      <c r="I315" s="316" t="str">
        <f>IF(G315*H315&gt;0,G315*H315,"-")</f>
        <v>-</v>
      </c>
      <c r="J315" s="379"/>
      <c r="K315" s="352" t="str">
        <f>IF(G315*J315&gt;0,G315*J315,"-")</f>
        <v>-</v>
      </c>
      <c r="M315" s="330"/>
    </row>
    <row r="316" spans="2:11" s="236" customFormat="1" ht="13.5" thickBot="1">
      <c r="B316" s="257"/>
      <c r="C316" s="258"/>
      <c r="D316" s="258"/>
      <c r="E316" s="372" t="s">
        <v>2671</v>
      </c>
      <c r="F316" s="258"/>
      <c r="G316" s="258"/>
      <c r="H316" s="258"/>
      <c r="I316" s="266">
        <f>I311+I278+I248+I190+I141+I74</f>
        <v>0</v>
      </c>
      <c r="J316" s="258"/>
      <c r="K316" s="267">
        <f>K311+K278+K248+K190+K141+K74</f>
        <v>0</v>
      </c>
    </row>
    <row r="317" s="236" customFormat="1" ht="12"/>
  </sheetData>
  <sheetProtection password="C441" sheet="1" objects="1" scenarios="1"/>
  <mergeCells count="4">
    <mergeCell ref="B2:H2"/>
    <mergeCell ref="B30:H30"/>
    <mergeCell ref="B70:K70"/>
    <mergeCell ref="H71:K71"/>
  </mergeCells>
  <printOptions/>
  <pageMargins left="0.15748031496062992" right="0.07874015748031496" top="0.11811023622047245" bottom="0.15748031496062992" header="0.11811023622047245" footer="0.11811023622047245"/>
  <pageSetup horizontalDpi="300" verticalDpi="300" orientation="landscape" paperSize="9" scale="8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9"/>
  <sheetViews>
    <sheetView showGridLines="0" workbookViewId="0" topLeftCell="A1">
      <selection activeCell="A2" sqref="A2"/>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c r="A1" s="1"/>
    </row>
    <row r="2" spans="12:46" s="211" customFormat="1" ht="36.95" customHeight="1">
      <c r="L2" s="413" t="s">
        <v>5</v>
      </c>
      <c r="M2" s="408"/>
      <c r="N2" s="408"/>
      <c r="O2" s="408"/>
      <c r="P2" s="408"/>
      <c r="Q2" s="408"/>
      <c r="R2" s="408"/>
      <c r="S2" s="408"/>
      <c r="T2" s="408"/>
      <c r="U2" s="408"/>
      <c r="V2" s="408"/>
      <c r="AT2" s="12" t="s">
        <v>115</v>
      </c>
    </row>
    <row r="3" spans="2:46" s="211" customFormat="1" ht="6.95" customHeight="1">
      <c r="B3" s="13"/>
      <c r="C3" s="14"/>
      <c r="D3" s="14"/>
      <c r="E3" s="14"/>
      <c r="F3" s="14"/>
      <c r="G3" s="14"/>
      <c r="H3" s="14"/>
      <c r="I3" s="14"/>
      <c r="J3" s="14"/>
      <c r="K3" s="14"/>
      <c r="L3" s="15"/>
      <c r="AT3" s="12" t="s">
        <v>77</v>
      </c>
    </row>
    <row r="4" spans="2:46" s="211" customFormat="1" ht="24.95" customHeight="1">
      <c r="B4" s="15"/>
      <c r="D4" s="16" t="s">
        <v>118</v>
      </c>
      <c r="L4" s="15"/>
      <c r="M4" s="94" t="s">
        <v>10</v>
      </c>
      <c r="AT4" s="12" t="s">
        <v>3</v>
      </c>
    </row>
    <row r="5" spans="2:12" s="211" customFormat="1" ht="6.95" customHeight="1">
      <c r="B5" s="15"/>
      <c r="L5" s="15"/>
    </row>
    <row r="6" spans="2:12" s="211" customFormat="1" ht="12" customHeight="1">
      <c r="B6" s="15"/>
      <c r="D6" s="218" t="s">
        <v>14</v>
      </c>
      <c r="L6" s="15"/>
    </row>
    <row r="7" spans="2:12" s="211" customFormat="1" ht="24.75" customHeight="1">
      <c r="B7" s="15"/>
      <c r="E7" s="440" t="str">
        <f>'Rekapitulace stavby'!K6</f>
        <v>2. etapa modernizace obj. č. 306 (hangár H53) - části západ a úseků části východ situovaného v areálu LOM PRAHA s.p. na letišti Praha – Kbely</v>
      </c>
      <c r="F7" s="441"/>
      <c r="G7" s="441"/>
      <c r="H7" s="441"/>
      <c r="L7" s="15"/>
    </row>
    <row r="8" spans="2:12" s="217" customFormat="1" ht="12" customHeight="1">
      <c r="B8" s="24"/>
      <c r="D8" s="218" t="s">
        <v>119</v>
      </c>
      <c r="L8" s="24"/>
    </row>
    <row r="9" spans="2:12" s="217" customFormat="1" ht="36.95" customHeight="1">
      <c r="B9" s="24"/>
      <c r="E9" s="427" t="s">
        <v>2594</v>
      </c>
      <c r="F9" s="439"/>
      <c r="G9" s="439"/>
      <c r="H9" s="439"/>
      <c r="L9" s="24"/>
    </row>
    <row r="10" spans="2:12" s="217" customFormat="1" ht="12">
      <c r="B10" s="24"/>
      <c r="L10" s="24"/>
    </row>
    <row r="11" spans="2:12" s="217" customFormat="1" ht="12" customHeight="1">
      <c r="B11" s="24"/>
      <c r="D11" s="218" t="s">
        <v>15</v>
      </c>
      <c r="F11" s="216" t="s">
        <v>1</v>
      </c>
      <c r="I11" s="218" t="s">
        <v>16</v>
      </c>
      <c r="J11" s="216" t="s">
        <v>1</v>
      </c>
      <c r="L11" s="24"/>
    </row>
    <row r="12" spans="2:12" s="217" customFormat="1" ht="12" customHeight="1">
      <c r="B12" s="24"/>
      <c r="D12" s="218" t="s">
        <v>17</v>
      </c>
      <c r="F12" s="216" t="s">
        <v>2872</v>
      </c>
      <c r="I12" s="218" t="s">
        <v>18</v>
      </c>
      <c r="J12" s="93">
        <f>'Rekapitulace stavby'!AN8</f>
        <v>43760</v>
      </c>
      <c r="L12" s="24"/>
    </row>
    <row r="13" spans="2:12" s="217" customFormat="1" ht="10.9" customHeight="1">
      <c r="B13" s="24"/>
      <c r="L13" s="24"/>
    </row>
    <row r="14" spans="2:12" s="217" customFormat="1" ht="12" customHeight="1">
      <c r="B14" s="24"/>
      <c r="D14" s="218" t="s">
        <v>19</v>
      </c>
      <c r="I14" s="218" t="s">
        <v>20</v>
      </c>
      <c r="J14" s="216" t="s">
        <v>2878</v>
      </c>
      <c r="L14" s="24"/>
    </row>
    <row r="15" spans="2:12" s="217" customFormat="1" ht="18" customHeight="1">
      <c r="B15" s="24"/>
      <c r="E15" s="216" t="s">
        <v>2873</v>
      </c>
      <c r="I15" s="218" t="s">
        <v>21</v>
      </c>
      <c r="J15" s="216" t="s">
        <v>2879</v>
      </c>
      <c r="L15" s="24"/>
    </row>
    <row r="16" spans="2:12" s="217" customFormat="1" ht="6.95" customHeight="1">
      <c r="B16" s="24"/>
      <c r="L16" s="24"/>
    </row>
    <row r="17" spans="2:12" s="217" customFormat="1" ht="12" customHeight="1">
      <c r="B17" s="24"/>
      <c r="D17" s="218" t="s">
        <v>22</v>
      </c>
      <c r="I17" s="218" t="s">
        <v>20</v>
      </c>
      <c r="J17" s="219">
        <f>'Rekapitulace stavby'!AN13</f>
        <v>0</v>
      </c>
      <c r="L17" s="24"/>
    </row>
    <row r="18" spans="2:12" s="217" customFormat="1" ht="18" customHeight="1">
      <c r="B18" s="24"/>
      <c r="E18" s="442">
        <f>'Rekapitulace stavby'!E14</f>
        <v>0</v>
      </c>
      <c r="F18" s="442"/>
      <c r="G18" s="442"/>
      <c r="H18" s="442"/>
      <c r="I18" s="218" t="s">
        <v>21</v>
      </c>
      <c r="J18" s="219">
        <f>'Rekapitulace stavby'!AN14</f>
        <v>0</v>
      </c>
      <c r="L18" s="24"/>
    </row>
    <row r="19" spans="2:12" s="217" customFormat="1" ht="6.95" customHeight="1">
      <c r="B19" s="24"/>
      <c r="L19" s="24"/>
    </row>
    <row r="20" spans="2:12" s="217" customFormat="1" ht="12" customHeight="1">
      <c r="B20" s="24"/>
      <c r="D20" s="218" t="s">
        <v>23</v>
      </c>
      <c r="I20" s="218" t="s">
        <v>20</v>
      </c>
      <c r="J20" s="216" t="s">
        <v>1</v>
      </c>
      <c r="L20" s="24"/>
    </row>
    <row r="21" spans="2:12" s="217" customFormat="1" ht="18" customHeight="1">
      <c r="B21" s="24"/>
      <c r="E21" s="216" t="s">
        <v>24</v>
      </c>
      <c r="I21" s="218" t="s">
        <v>21</v>
      </c>
      <c r="J21" s="216" t="s">
        <v>1</v>
      </c>
      <c r="L21" s="24"/>
    </row>
    <row r="22" spans="2:12" s="217" customFormat="1" ht="6.95" customHeight="1">
      <c r="B22" s="24"/>
      <c r="L22" s="24"/>
    </row>
    <row r="23" spans="2:12" s="217" customFormat="1" ht="12" customHeight="1">
      <c r="B23" s="24"/>
      <c r="D23" s="218" t="s">
        <v>26</v>
      </c>
      <c r="I23" s="218" t="s">
        <v>20</v>
      </c>
      <c r="J23" s="216" t="str">
        <f>IF('Rekapitulace stavby'!AN19="","",'Rekapitulace stavby'!AN19)</f>
        <v/>
      </c>
      <c r="L23" s="24"/>
    </row>
    <row r="24" spans="2:12" s="217" customFormat="1" ht="18" customHeight="1">
      <c r="B24" s="24"/>
      <c r="E24" s="219" t="str">
        <f>IF('Rekapitulace stavby'!E20="","",'Rekapitulace stavby'!E20)</f>
        <v/>
      </c>
      <c r="F24" s="92"/>
      <c r="G24" s="92"/>
      <c r="H24" s="92"/>
      <c r="I24" s="218" t="s">
        <v>21</v>
      </c>
      <c r="J24" s="216" t="str">
        <f>IF('Rekapitulace stavby'!AN20="","",'Rekapitulace stavby'!AN20)</f>
        <v/>
      </c>
      <c r="L24" s="24"/>
    </row>
    <row r="25" spans="2:12" s="217" customFormat="1" ht="6.95" customHeight="1">
      <c r="B25" s="24"/>
      <c r="L25" s="24"/>
    </row>
    <row r="26" spans="2:12" s="217" customFormat="1" ht="12" customHeight="1">
      <c r="B26" s="24"/>
      <c r="D26" s="218" t="s">
        <v>27</v>
      </c>
      <c r="L26" s="24"/>
    </row>
    <row r="27" spans="2:12" s="98" customFormat="1" ht="16.5" customHeight="1">
      <c r="B27" s="97"/>
      <c r="E27" s="414" t="s">
        <v>1</v>
      </c>
      <c r="F27" s="414"/>
      <c r="G27" s="414"/>
      <c r="H27" s="414"/>
      <c r="L27" s="97"/>
    </row>
    <row r="28" spans="2:12" s="217" customFormat="1" ht="6.95" customHeight="1">
      <c r="B28" s="24"/>
      <c r="L28" s="24"/>
    </row>
    <row r="29" spans="2:12" s="217" customFormat="1" ht="6.95" customHeight="1">
      <c r="B29" s="24"/>
      <c r="D29" s="48"/>
      <c r="E29" s="48"/>
      <c r="F29" s="48"/>
      <c r="G29" s="48"/>
      <c r="H29" s="48"/>
      <c r="I29" s="48"/>
      <c r="J29" s="48"/>
      <c r="K29" s="48"/>
      <c r="L29" s="24"/>
    </row>
    <row r="30" spans="2:12" s="217" customFormat="1" ht="25.35" customHeight="1">
      <c r="B30" s="24"/>
      <c r="D30" s="99" t="s">
        <v>28</v>
      </c>
      <c r="J30" s="215">
        <f>ROUND(J117,2)</f>
        <v>0</v>
      </c>
      <c r="L30" s="24"/>
    </row>
    <row r="31" spans="2:12" s="217" customFormat="1" ht="6.95" customHeight="1">
      <c r="B31" s="24"/>
      <c r="D31" s="48"/>
      <c r="E31" s="48"/>
      <c r="F31" s="48"/>
      <c r="G31" s="48"/>
      <c r="H31" s="48"/>
      <c r="I31" s="48"/>
      <c r="J31" s="48"/>
      <c r="K31" s="48"/>
      <c r="L31" s="24"/>
    </row>
    <row r="32" spans="2:12" s="217" customFormat="1" ht="14.45" customHeight="1">
      <c r="B32" s="24"/>
      <c r="F32" s="214" t="s">
        <v>30</v>
      </c>
      <c r="I32" s="214" t="s">
        <v>29</v>
      </c>
      <c r="J32" s="214" t="s">
        <v>31</v>
      </c>
      <c r="L32" s="24"/>
    </row>
    <row r="33" spans="2:12" s="217" customFormat="1" ht="14.45" customHeight="1">
      <c r="B33" s="24"/>
      <c r="D33" s="102" t="s">
        <v>32</v>
      </c>
      <c r="E33" s="218" t="s">
        <v>33</v>
      </c>
      <c r="F33" s="103">
        <f>ROUND((SUM(BE117:BE138)),2)</f>
        <v>0</v>
      </c>
      <c r="I33" s="104">
        <v>0.21</v>
      </c>
      <c r="J33" s="103">
        <f>ROUND(((SUM(BE117:BE138))*I33),2)</f>
        <v>0</v>
      </c>
      <c r="L33" s="24"/>
    </row>
    <row r="34" spans="2:12" s="217" customFormat="1" ht="14.45" customHeight="1">
      <c r="B34" s="24"/>
      <c r="E34" s="218" t="s">
        <v>34</v>
      </c>
      <c r="F34" s="103">
        <f>ROUND((SUM(BF117:BF138)),2)</f>
        <v>0</v>
      </c>
      <c r="I34" s="104">
        <v>0.15</v>
      </c>
      <c r="J34" s="103">
        <f>ROUND(((SUM(BF117:BF138))*I34),2)</f>
        <v>0</v>
      </c>
      <c r="L34" s="24"/>
    </row>
    <row r="35" spans="2:12" s="217" customFormat="1" ht="14.45" customHeight="1" hidden="1">
      <c r="B35" s="24"/>
      <c r="E35" s="218" t="s">
        <v>35</v>
      </c>
      <c r="F35" s="103">
        <f>ROUND((SUM(BG117:BG138)),2)</f>
        <v>0</v>
      </c>
      <c r="I35" s="104">
        <v>0.21</v>
      </c>
      <c r="J35" s="103">
        <f>0</f>
        <v>0</v>
      </c>
      <c r="L35" s="24"/>
    </row>
    <row r="36" spans="2:12" s="217" customFormat="1" ht="14.45" customHeight="1" hidden="1">
      <c r="B36" s="24"/>
      <c r="E36" s="218" t="s">
        <v>36</v>
      </c>
      <c r="F36" s="103">
        <f>ROUND((SUM(BH117:BH138)),2)</f>
        <v>0</v>
      </c>
      <c r="I36" s="104">
        <v>0.15</v>
      </c>
      <c r="J36" s="103">
        <f>0</f>
        <v>0</v>
      </c>
      <c r="L36" s="24"/>
    </row>
    <row r="37" spans="2:12" s="217" customFormat="1" ht="14.45" customHeight="1" hidden="1">
      <c r="B37" s="24"/>
      <c r="E37" s="218" t="s">
        <v>37</v>
      </c>
      <c r="F37" s="103">
        <f>ROUND((SUM(BI117:BI138)),2)</f>
        <v>0</v>
      </c>
      <c r="I37" s="104">
        <v>0</v>
      </c>
      <c r="J37" s="103">
        <f>0</f>
        <v>0</v>
      </c>
      <c r="L37" s="24"/>
    </row>
    <row r="38" spans="2:12" s="217" customFormat="1" ht="6.95" customHeight="1">
      <c r="B38" s="24"/>
      <c r="L38" s="24"/>
    </row>
    <row r="39" spans="2:12" s="217" customFormat="1" ht="25.35" customHeight="1">
      <c r="B39" s="24"/>
      <c r="C39" s="105"/>
      <c r="D39" s="106" t="s">
        <v>38</v>
      </c>
      <c r="E39" s="52"/>
      <c r="F39" s="52"/>
      <c r="G39" s="107" t="s">
        <v>39</v>
      </c>
      <c r="H39" s="108" t="s">
        <v>40</v>
      </c>
      <c r="I39" s="52"/>
      <c r="J39" s="109">
        <f>SUM(J30:J37)</f>
        <v>0</v>
      </c>
      <c r="K39" s="110"/>
      <c r="L39" s="24"/>
    </row>
    <row r="40" spans="2:12" s="217" customFormat="1" ht="14.45" customHeight="1">
      <c r="B40" s="24"/>
      <c r="L40" s="24"/>
    </row>
    <row r="41" spans="2:12" s="211" customFormat="1" ht="14.45" customHeight="1">
      <c r="B41" s="15"/>
      <c r="L41" s="15"/>
    </row>
    <row r="42" spans="2:12" s="211" customFormat="1" ht="14.45" customHeight="1">
      <c r="B42" s="15"/>
      <c r="L42" s="15"/>
    </row>
    <row r="43" spans="2:12" s="211" customFormat="1" ht="14.45" customHeight="1">
      <c r="B43" s="15"/>
      <c r="L43" s="15"/>
    </row>
    <row r="44" spans="2:12" s="211" customFormat="1" ht="14.45" customHeight="1">
      <c r="B44" s="15"/>
      <c r="L44" s="15"/>
    </row>
    <row r="45" spans="2:12" s="211" customFormat="1" ht="14.45" customHeight="1">
      <c r="B45" s="15"/>
      <c r="L45" s="15"/>
    </row>
    <row r="46" spans="2:12" s="211" customFormat="1" ht="14.45" customHeight="1">
      <c r="B46" s="15"/>
      <c r="L46" s="15"/>
    </row>
    <row r="47" spans="2:12" s="211" customFormat="1" ht="14.45" customHeight="1">
      <c r="B47" s="15"/>
      <c r="L47" s="15"/>
    </row>
    <row r="48" spans="2:12" s="211" customFormat="1" ht="14.45" customHeight="1">
      <c r="B48" s="15"/>
      <c r="L48" s="15"/>
    </row>
    <row r="49" spans="2:12" s="211" customFormat="1" ht="14.45" customHeight="1">
      <c r="B49" s="15"/>
      <c r="L49" s="15"/>
    </row>
    <row r="50" spans="2:12" s="217" customFormat="1" ht="14.45" customHeight="1">
      <c r="B50" s="24"/>
      <c r="D50" s="35" t="s">
        <v>41</v>
      </c>
      <c r="E50" s="36"/>
      <c r="F50" s="36"/>
      <c r="G50" s="35" t="s">
        <v>42</v>
      </c>
      <c r="H50" s="36"/>
      <c r="I50" s="36"/>
      <c r="J50" s="36"/>
      <c r="K50" s="36"/>
      <c r="L50" s="24"/>
    </row>
    <row r="51" spans="2:12" s="211" customFormat="1" ht="12">
      <c r="B51" s="15"/>
      <c r="L51" s="15"/>
    </row>
    <row r="52" spans="2:12" s="211" customFormat="1" ht="12">
      <c r="B52" s="15"/>
      <c r="L52" s="15"/>
    </row>
    <row r="53" spans="2:12" s="211" customFormat="1" ht="12">
      <c r="B53" s="15"/>
      <c r="L53" s="15"/>
    </row>
    <row r="54" spans="2:12" s="211" customFormat="1" ht="12">
      <c r="B54" s="15"/>
      <c r="L54" s="15"/>
    </row>
    <row r="55" spans="2:12" s="211" customFormat="1" ht="12">
      <c r="B55" s="15"/>
      <c r="L55" s="15"/>
    </row>
    <row r="56" spans="2:12" s="211" customFormat="1" ht="12">
      <c r="B56" s="15"/>
      <c r="L56" s="15"/>
    </row>
    <row r="57" spans="2:12" s="211" customFormat="1" ht="12">
      <c r="B57" s="15"/>
      <c r="L57" s="15"/>
    </row>
    <row r="58" spans="2:12" s="211" customFormat="1" ht="12">
      <c r="B58" s="15"/>
      <c r="L58" s="15"/>
    </row>
    <row r="59" spans="2:12" s="211" customFormat="1" ht="12">
      <c r="B59" s="15"/>
      <c r="L59" s="15"/>
    </row>
    <row r="60" spans="2:12" s="211" customFormat="1" ht="12">
      <c r="B60" s="15"/>
      <c r="L60" s="15"/>
    </row>
    <row r="61" spans="2:12" s="217" customFormat="1" ht="12.75">
      <c r="B61" s="24"/>
      <c r="D61" s="37" t="s">
        <v>43</v>
      </c>
      <c r="E61" s="213"/>
      <c r="F61" s="111" t="s">
        <v>44</v>
      </c>
      <c r="G61" s="37" t="s">
        <v>43</v>
      </c>
      <c r="H61" s="213"/>
      <c r="I61" s="213"/>
      <c r="J61" s="112" t="s">
        <v>44</v>
      </c>
      <c r="K61" s="213"/>
      <c r="L61" s="24"/>
    </row>
    <row r="62" spans="2:12" s="211" customFormat="1" ht="12">
      <c r="B62" s="15"/>
      <c r="L62" s="15"/>
    </row>
    <row r="63" spans="2:12" s="211" customFormat="1" ht="12">
      <c r="B63" s="15"/>
      <c r="L63" s="15"/>
    </row>
    <row r="64" spans="2:12" s="211" customFormat="1" ht="12">
      <c r="B64" s="15"/>
      <c r="L64" s="15"/>
    </row>
    <row r="65" spans="2:12" s="217" customFormat="1" ht="12.75">
      <c r="B65" s="24"/>
      <c r="D65" s="35" t="s">
        <v>45</v>
      </c>
      <c r="E65" s="36"/>
      <c r="F65" s="36"/>
      <c r="G65" s="35" t="s">
        <v>46</v>
      </c>
      <c r="H65" s="36"/>
      <c r="I65" s="36"/>
      <c r="J65" s="36"/>
      <c r="K65" s="36"/>
      <c r="L65" s="24"/>
    </row>
    <row r="66" spans="2:12" s="211" customFormat="1" ht="12">
      <c r="B66" s="15"/>
      <c r="L66" s="15"/>
    </row>
    <row r="67" spans="2:12" s="211" customFormat="1" ht="12">
      <c r="B67" s="15"/>
      <c r="L67" s="15"/>
    </row>
    <row r="68" spans="2:12" s="211" customFormat="1" ht="12">
      <c r="B68" s="15"/>
      <c r="L68" s="15"/>
    </row>
    <row r="69" spans="2:12" s="211" customFormat="1" ht="12">
      <c r="B69" s="15"/>
      <c r="L69" s="15"/>
    </row>
    <row r="70" spans="2:12" s="211" customFormat="1" ht="12">
      <c r="B70" s="15"/>
      <c r="L70" s="15"/>
    </row>
    <row r="71" spans="2:12" s="211" customFormat="1" ht="12">
      <c r="B71" s="15"/>
      <c r="L71" s="15"/>
    </row>
    <row r="72" spans="2:12" s="211" customFormat="1" ht="12">
      <c r="B72" s="15"/>
      <c r="L72" s="15"/>
    </row>
    <row r="73" spans="2:12" s="211" customFormat="1" ht="12">
      <c r="B73" s="15"/>
      <c r="L73" s="15"/>
    </row>
    <row r="74" spans="2:12" s="211" customFormat="1" ht="12">
      <c r="B74" s="15"/>
      <c r="L74" s="15"/>
    </row>
    <row r="75" spans="2:12" s="211" customFormat="1" ht="12">
      <c r="B75" s="15"/>
      <c r="L75" s="15"/>
    </row>
    <row r="76" spans="2:12" s="217" customFormat="1" ht="12.75">
      <c r="B76" s="24"/>
      <c r="D76" s="37" t="s">
        <v>43</v>
      </c>
      <c r="E76" s="213"/>
      <c r="F76" s="111" t="s">
        <v>44</v>
      </c>
      <c r="G76" s="37" t="s">
        <v>43</v>
      </c>
      <c r="H76" s="213"/>
      <c r="I76" s="213"/>
      <c r="J76" s="112" t="s">
        <v>44</v>
      </c>
      <c r="K76" s="213"/>
      <c r="L76" s="24"/>
    </row>
    <row r="77" spans="2:12" s="217" customFormat="1" ht="14.45" customHeight="1">
      <c r="B77" s="38"/>
      <c r="C77" s="39"/>
      <c r="D77" s="39"/>
      <c r="E77" s="39"/>
      <c r="F77" s="39"/>
      <c r="G77" s="39"/>
      <c r="H77" s="39"/>
      <c r="I77" s="39"/>
      <c r="J77" s="39"/>
      <c r="K77" s="39"/>
      <c r="L77" s="24"/>
    </row>
    <row r="78" s="211" customFormat="1" ht="12"/>
    <row r="79" s="211" customFormat="1" ht="12"/>
    <row r="80" s="211" customFormat="1" ht="12"/>
    <row r="81" spans="2:12" s="217" customFormat="1" ht="6.95" customHeight="1">
      <c r="B81" s="40"/>
      <c r="C81" s="41"/>
      <c r="D81" s="41"/>
      <c r="E81" s="41"/>
      <c r="F81" s="41"/>
      <c r="G81" s="41"/>
      <c r="H81" s="41"/>
      <c r="I81" s="41"/>
      <c r="J81" s="41"/>
      <c r="K81" s="41"/>
      <c r="L81" s="24"/>
    </row>
    <row r="82" spans="2:12" s="217" customFormat="1" ht="24.95" customHeight="1">
      <c r="B82" s="24"/>
      <c r="C82" s="16" t="s">
        <v>123</v>
      </c>
      <c r="L82" s="24"/>
    </row>
    <row r="83" spans="2:12" s="217" customFormat="1" ht="6.95" customHeight="1">
      <c r="B83" s="24"/>
      <c r="L83" s="24"/>
    </row>
    <row r="84" spans="2:12" s="217" customFormat="1" ht="12" customHeight="1">
      <c r="B84" s="24"/>
      <c r="C84" s="218" t="s">
        <v>14</v>
      </c>
      <c r="L84" s="24"/>
    </row>
    <row r="85" spans="2:12" s="217" customFormat="1" ht="24.75" customHeight="1">
      <c r="B85" s="24"/>
      <c r="E85" s="440" t="str">
        <f>E7</f>
        <v>2. etapa modernizace obj. č. 306 (hangár H53) - části západ a úseků části východ situovaného v areálu LOM PRAHA s.p. na letišti Praha – Kbely</v>
      </c>
      <c r="F85" s="441"/>
      <c r="G85" s="441"/>
      <c r="H85" s="441"/>
      <c r="L85" s="24"/>
    </row>
    <row r="86" spans="2:12" s="217" customFormat="1" ht="12" customHeight="1">
      <c r="B86" s="24"/>
      <c r="C86" s="218" t="s">
        <v>119</v>
      </c>
      <c r="L86" s="24"/>
    </row>
    <row r="87" spans="2:12" s="217" customFormat="1" ht="16.5" customHeight="1">
      <c r="B87" s="24"/>
      <c r="E87" s="427" t="str">
        <f>E9</f>
        <v>09 - Areálová kanalizace - část západ</v>
      </c>
      <c r="F87" s="439"/>
      <c r="G87" s="439"/>
      <c r="H87" s="439"/>
      <c r="L87" s="24"/>
    </row>
    <row r="88" spans="2:12" s="217" customFormat="1" ht="6.95" customHeight="1">
      <c r="B88" s="24"/>
      <c r="L88" s="24"/>
    </row>
    <row r="89" spans="2:12" s="217" customFormat="1" ht="12" customHeight="1">
      <c r="B89" s="24"/>
      <c r="C89" s="218" t="s">
        <v>17</v>
      </c>
      <c r="F89" s="216" t="str">
        <f>F12</f>
        <v>Areál LOM PRAHA s.p., Praha 9 - Kbely</v>
      </c>
      <c r="I89" s="218" t="s">
        <v>18</v>
      </c>
      <c r="J89" s="210">
        <f>IF(J12="","",J12)</f>
        <v>43760</v>
      </c>
      <c r="L89" s="24"/>
    </row>
    <row r="90" spans="2:12" s="217" customFormat="1" ht="6.95" customHeight="1">
      <c r="B90" s="24"/>
      <c r="L90" s="24"/>
    </row>
    <row r="91" spans="2:12" s="217" customFormat="1" ht="27.95" customHeight="1">
      <c r="B91" s="24"/>
      <c r="C91" s="218" t="s">
        <v>19</v>
      </c>
      <c r="F91" s="216" t="str">
        <f>E15</f>
        <v>LOM PRAHA s.p.</v>
      </c>
      <c r="I91" s="218" t="s">
        <v>23</v>
      </c>
      <c r="J91" s="114" t="str">
        <f>E21</f>
        <v>DIGITRONIC CZ s.r.o.</v>
      </c>
      <c r="L91" s="24"/>
    </row>
    <row r="92" spans="2:12" s="217" customFormat="1" ht="15.2" customHeight="1">
      <c r="B92" s="24"/>
      <c r="C92" s="218" t="s">
        <v>22</v>
      </c>
      <c r="F92" s="219">
        <f>IF(E18="","",E18)</f>
        <v>0</v>
      </c>
      <c r="G92" s="92"/>
      <c r="H92" s="92"/>
      <c r="I92" s="218" t="s">
        <v>26</v>
      </c>
      <c r="J92" s="212" t="str">
        <f>E24</f>
        <v/>
      </c>
      <c r="K92" s="92"/>
      <c r="L92" s="24"/>
    </row>
    <row r="93" spans="2:12" s="217" customFormat="1" ht="10.35" customHeight="1">
      <c r="B93" s="24"/>
      <c r="L93" s="24"/>
    </row>
    <row r="94" spans="2:12" s="217" customFormat="1" ht="29.25" customHeight="1">
      <c r="B94" s="24"/>
      <c r="C94" s="115" t="s">
        <v>124</v>
      </c>
      <c r="D94" s="105"/>
      <c r="E94" s="105"/>
      <c r="F94" s="105"/>
      <c r="G94" s="105"/>
      <c r="H94" s="105"/>
      <c r="I94" s="105"/>
      <c r="J94" s="116" t="s">
        <v>125</v>
      </c>
      <c r="K94" s="105"/>
      <c r="L94" s="24"/>
    </row>
    <row r="95" spans="2:12" s="217" customFormat="1" ht="10.35" customHeight="1">
      <c r="B95" s="24"/>
      <c r="L95" s="24"/>
    </row>
    <row r="96" spans="2:47" s="217" customFormat="1" ht="22.9" customHeight="1">
      <c r="B96" s="24"/>
      <c r="C96" s="117" t="s">
        <v>126</v>
      </c>
      <c r="J96" s="215">
        <f>J117</f>
        <v>0</v>
      </c>
      <c r="L96" s="24"/>
      <c r="AU96" s="12" t="s">
        <v>127</v>
      </c>
    </row>
    <row r="97" spans="2:12" s="119" customFormat="1" ht="24.95" customHeight="1">
      <c r="B97" s="118"/>
      <c r="D97" s="120" t="s">
        <v>2595</v>
      </c>
      <c r="E97" s="121"/>
      <c r="F97" s="121"/>
      <c r="G97" s="121"/>
      <c r="H97" s="121"/>
      <c r="I97" s="121"/>
      <c r="J97" s="122">
        <f>J118</f>
        <v>0</v>
      </c>
      <c r="L97" s="118"/>
    </row>
    <row r="98" spans="2:12" s="217" customFormat="1" ht="21.75" customHeight="1">
      <c r="B98" s="24"/>
      <c r="L98" s="24"/>
    </row>
    <row r="99" spans="2:12" s="217" customFormat="1" ht="6.95" customHeight="1">
      <c r="B99" s="38"/>
      <c r="C99" s="39"/>
      <c r="D99" s="39"/>
      <c r="E99" s="39"/>
      <c r="F99" s="39"/>
      <c r="G99" s="39"/>
      <c r="H99" s="39"/>
      <c r="I99" s="39"/>
      <c r="J99" s="39"/>
      <c r="K99" s="39"/>
      <c r="L99" s="24"/>
    </row>
    <row r="100" s="211" customFormat="1" ht="12"/>
    <row r="101" s="211" customFormat="1" ht="12"/>
    <row r="102" s="211" customFormat="1" ht="12"/>
    <row r="103" spans="2:12" s="217" customFormat="1" ht="6.95" customHeight="1">
      <c r="B103" s="40"/>
      <c r="C103" s="41"/>
      <c r="D103" s="41"/>
      <c r="E103" s="41"/>
      <c r="F103" s="41"/>
      <c r="G103" s="41"/>
      <c r="H103" s="41"/>
      <c r="I103" s="41"/>
      <c r="J103" s="41"/>
      <c r="K103" s="41"/>
      <c r="L103" s="24"/>
    </row>
    <row r="104" spans="2:12" s="217" customFormat="1" ht="24.95" customHeight="1">
      <c r="B104" s="24"/>
      <c r="C104" s="16" t="s">
        <v>152</v>
      </c>
      <c r="L104" s="24"/>
    </row>
    <row r="105" spans="2:12" s="217" customFormat="1" ht="6.95" customHeight="1">
      <c r="B105" s="24"/>
      <c r="L105" s="24"/>
    </row>
    <row r="106" spans="2:12" s="217" customFormat="1" ht="12" customHeight="1">
      <c r="B106" s="24"/>
      <c r="C106" s="218" t="s">
        <v>14</v>
      </c>
      <c r="L106" s="24"/>
    </row>
    <row r="107" spans="2:12" s="217" customFormat="1" ht="24.75" customHeight="1">
      <c r="B107" s="24"/>
      <c r="E107" s="440" t="str">
        <f>E7</f>
        <v>2. etapa modernizace obj. č. 306 (hangár H53) - části západ a úseků části východ situovaného v areálu LOM PRAHA s.p. na letišti Praha – Kbely</v>
      </c>
      <c r="F107" s="441"/>
      <c r="G107" s="441"/>
      <c r="H107" s="441"/>
      <c r="L107" s="24"/>
    </row>
    <row r="108" spans="2:12" s="217" customFormat="1" ht="12" customHeight="1">
      <c r="B108" s="24"/>
      <c r="C108" s="218" t="s">
        <v>119</v>
      </c>
      <c r="L108" s="24"/>
    </row>
    <row r="109" spans="2:12" s="217" customFormat="1" ht="16.5" customHeight="1">
      <c r="B109" s="24"/>
      <c r="E109" s="427" t="str">
        <f>E9</f>
        <v>09 - Areálová kanalizace - část západ</v>
      </c>
      <c r="F109" s="439"/>
      <c r="G109" s="439"/>
      <c r="H109" s="439"/>
      <c r="L109" s="24"/>
    </row>
    <row r="110" spans="2:12" s="217" customFormat="1" ht="6.95" customHeight="1">
      <c r="B110" s="24"/>
      <c r="L110" s="24"/>
    </row>
    <row r="111" spans="2:12" s="217" customFormat="1" ht="12" customHeight="1">
      <c r="B111" s="24"/>
      <c r="C111" s="218" t="s">
        <v>17</v>
      </c>
      <c r="F111" s="216" t="str">
        <f>F12</f>
        <v>Areál LOM PRAHA s.p., Praha 9 - Kbely</v>
      </c>
      <c r="I111" s="218" t="s">
        <v>18</v>
      </c>
      <c r="J111" s="210">
        <f>IF(J12="","",J12)</f>
        <v>43760</v>
      </c>
      <c r="L111" s="24"/>
    </row>
    <row r="112" spans="2:12" s="217" customFormat="1" ht="6.95" customHeight="1">
      <c r="B112" s="24"/>
      <c r="L112" s="24"/>
    </row>
    <row r="113" spans="2:12" s="217" customFormat="1" ht="27.95" customHeight="1">
      <c r="B113" s="24"/>
      <c r="C113" s="218" t="s">
        <v>19</v>
      </c>
      <c r="F113" s="216" t="str">
        <f>E15</f>
        <v>LOM PRAHA s.p.</v>
      </c>
      <c r="I113" s="218" t="s">
        <v>23</v>
      </c>
      <c r="J113" s="114" t="str">
        <f>E21</f>
        <v>DIGITRONIC CZ s.r.o.</v>
      </c>
      <c r="L113" s="24"/>
    </row>
    <row r="114" spans="2:12" s="217" customFormat="1" ht="15.2" customHeight="1">
      <c r="B114" s="24"/>
      <c r="C114" s="218" t="s">
        <v>22</v>
      </c>
      <c r="F114" s="219">
        <f>IF(E18="","",E18)</f>
        <v>0</v>
      </c>
      <c r="G114" s="92"/>
      <c r="H114" s="92"/>
      <c r="I114" s="218" t="s">
        <v>26</v>
      </c>
      <c r="J114" s="212" t="str">
        <f>E24</f>
        <v/>
      </c>
      <c r="K114" s="92"/>
      <c r="L114" s="24"/>
    </row>
    <row r="115" spans="2:12" s="217" customFormat="1" ht="10.35" customHeight="1">
      <c r="B115" s="24"/>
      <c r="L115" s="24"/>
    </row>
    <row r="116" spans="2:20" s="131" customFormat="1" ht="29.25" customHeight="1">
      <c r="B116" s="127"/>
      <c r="C116" s="128" t="s">
        <v>153</v>
      </c>
      <c r="D116" s="129" t="s">
        <v>53</v>
      </c>
      <c r="E116" s="129" t="s">
        <v>49</v>
      </c>
      <c r="F116" s="129" t="s">
        <v>50</v>
      </c>
      <c r="G116" s="129" t="s">
        <v>154</v>
      </c>
      <c r="H116" s="129" t="s">
        <v>155</v>
      </c>
      <c r="I116" s="129" t="s">
        <v>156</v>
      </c>
      <c r="J116" s="129" t="s">
        <v>125</v>
      </c>
      <c r="K116" s="130" t="s">
        <v>157</v>
      </c>
      <c r="L116" s="127"/>
      <c r="M116" s="54" t="s">
        <v>1</v>
      </c>
      <c r="N116" s="55" t="s">
        <v>32</v>
      </c>
      <c r="O116" s="55" t="s">
        <v>158</v>
      </c>
      <c r="P116" s="55" t="s">
        <v>159</v>
      </c>
      <c r="Q116" s="55" t="s">
        <v>160</v>
      </c>
      <c r="R116" s="55" t="s">
        <v>161</v>
      </c>
      <c r="S116" s="55" t="s">
        <v>162</v>
      </c>
      <c r="T116" s="56" t="s">
        <v>163</v>
      </c>
    </row>
    <row r="117" spans="2:63" s="217" customFormat="1" ht="22.9" customHeight="1">
      <c r="B117" s="24"/>
      <c r="C117" s="60" t="s">
        <v>164</v>
      </c>
      <c r="J117" s="132">
        <f>BK117</f>
        <v>0</v>
      </c>
      <c r="L117" s="24"/>
      <c r="M117" s="57"/>
      <c r="N117" s="48"/>
      <c r="O117" s="48"/>
      <c r="P117" s="133">
        <f>P118</f>
        <v>0</v>
      </c>
      <c r="Q117" s="48"/>
      <c r="R117" s="133">
        <f>R118</f>
        <v>0</v>
      </c>
      <c r="S117" s="48"/>
      <c r="T117" s="134">
        <f>T118</f>
        <v>0</v>
      </c>
      <c r="AT117" s="12" t="s">
        <v>67</v>
      </c>
      <c r="AU117" s="12" t="s">
        <v>127</v>
      </c>
      <c r="BK117" s="135">
        <f>BK118</f>
        <v>0</v>
      </c>
    </row>
    <row r="118" spans="2:63" s="137" customFormat="1" ht="25.9" customHeight="1">
      <c r="B118" s="136"/>
      <c r="D118" s="138" t="s">
        <v>67</v>
      </c>
      <c r="E118" s="139" t="s">
        <v>2183</v>
      </c>
      <c r="F118" s="139" t="s">
        <v>2596</v>
      </c>
      <c r="J118" s="140">
        <f>BK118</f>
        <v>0</v>
      </c>
      <c r="L118" s="136"/>
      <c r="M118" s="141"/>
      <c r="N118" s="142"/>
      <c r="O118" s="142"/>
      <c r="P118" s="143">
        <f>SUM(P119:P138)</f>
        <v>0</v>
      </c>
      <c r="Q118" s="142"/>
      <c r="R118" s="143">
        <f>SUM(R119:R138)</f>
        <v>0</v>
      </c>
      <c r="S118" s="142"/>
      <c r="T118" s="144">
        <f>SUM(T119:T138)</f>
        <v>0</v>
      </c>
      <c r="AR118" s="138" t="s">
        <v>75</v>
      </c>
      <c r="AT118" s="145" t="s">
        <v>67</v>
      </c>
      <c r="AU118" s="145" t="s">
        <v>68</v>
      </c>
      <c r="AY118" s="138" t="s">
        <v>167</v>
      </c>
      <c r="BK118" s="146">
        <f>SUM(BK119:BK138)</f>
        <v>0</v>
      </c>
    </row>
    <row r="119" spans="2:65" s="217" customFormat="1" ht="16.5" customHeight="1">
      <c r="B119" s="24"/>
      <c r="C119" s="149" t="s">
        <v>75</v>
      </c>
      <c r="D119" s="149" t="s">
        <v>169</v>
      </c>
      <c r="E119" s="150" t="s">
        <v>2597</v>
      </c>
      <c r="F119" s="151" t="s">
        <v>2598</v>
      </c>
      <c r="G119" s="152" t="s">
        <v>2599</v>
      </c>
      <c r="H119" s="153">
        <v>2</v>
      </c>
      <c r="I119" s="3"/>
      <c r="J119" s="154">
        <f>ROUND(I119*H119,2)</f>
        <v>0</v>
      </c>
      <c r="K119" s="151" t="s">
        <v>1</v>
      </c>
      <c r="L119" s="24"/>
      <c r="M119" s="155" t="s">
        <v>1</v>
      </c>
      <c r="N119" s="156" t="s">
        <v>33</v>
      </c>
      <c r="O119" s="157">
        <v>0</v>
      </c>
      <c r="P119" s="157">
        <f>O119*H119</f>
        <v>0</v>
      </c>
      <c r="Q119" s="157">
        <v>0</v>
      </c>
      <c r="R119" s="157">
        <f>Q119*H119</f>
        <v>0</v>
      </c>
      <c r="S119" s="157">
        <v>0</v>
      </c>
      <c r="T119" s="158">
        <f>S119*H119</f>
        <v>0</v>
      </c>
      <c r="AR119" s="159" t="s">
        <v>174</v>
      </c>
      <c r="AT119" s="159" t="s">
        <v>169</v>
      </c>
      <c r="AU119" s="159" t="s">
        <v>75</v>
      </c>
      <c r="AY119" s="12" t="s">
        <v>167</v>
      </c>
      <c r="BE119" s="160">
        <f>IF(N119="základní",J119,0)</f>
        <v>0</v>
      </c>
      <c r="BF119" s="160">
        <f>IF(N119="snížená",J119,0)</f>
        <v>0</v>
      </c>
      <c r="BG119" s="160">
        <f>IF(N119="zákl. přenesená",J119,0)</f>
        <v>0</v>
      </c>
      <c r="BH119" s="160">
        <f>IF(N119="sníž. přenesená",J119,0)</f>
        <v>0</v>
      </c>
      <c r="BI119" s="160">
        <f>IF(N119="nulová",J119,0)</f>
        <v>0</v>
      </c>
      <c r="BJ119" s="12" t="s">
        <v>75</v>
      </c>
      <c r="BK119" s="160">
        <f>ROUND(I119*H119,2)</f>
        <v>0</v>
      </c>
      <c r="BL119" s="12" t="s">
        <v>174</v>
      </c>
      <c r="BM119" s="159" t="s">
        <v>77</v>
      </c>
    </row>
    <row r="120" spans="2:47" s="217" customFormat="1" ht="12">
      <c r="B120" s="24"/>
      <c r="D120" s="161" t="s">
        <v>176</v>
      </c>
      <c r="F120" s="162" t="s">
        <v>2598</v>
      </c>
      <c r="I120" s="209"/>
      <c r="L120" s="24"/>
      <c r="M120" s="163"/>
      <c r="N120" s="50"/>
      <c r="O120" s="50"/>
      <c r="P120" s="50"/>
      <c r="Q120" s="50"/>
      <c r="R120" s="50"/>
      <c r="S120" s="50"/>
      <c r="T120" s="51"/>
      <c r="AT120" s="12" t="s">
        <v>176</v>
      </c>
      <c r="AU120" s="12" t="s">
        <v>75</v>
      </c>
    </row>
    <row r="121" spans="2:65" s="217" customFormat="1" ht="16.5" customHeight="1">
      <c r="B121" s="24"/>
      <c r="C121" s="149" t="s">
        <v>77</v>
      </c>
      <c r="D121" s="149" t="s">
        <v>169</v>
      </c>
      <c r="E121" s="150" t="s">
        <v>2600</v>
      </c>
      <c r="F121" s="151" t="s">
        <v>2601</v>
      </c>
      <c r="G121" s="152" t="s">
        <v>2599</v>
      </c>
      <c r="H121" s="153">
        <v>3</v>
      </c>
      <c r="I121" s="3"/>
      <c r="J121" s="154">
        <f>ROUND(I121*H121,2)</f>
        <v>0</v>
      </c>
      <c r="K121" s="151" t="s">
        <v>1</v>
      </c>
      <c r="L121" s="24"/>
      <c r="M121" s="155" t="s">
        <v>1</v>
      </c>
      <c r="N121" s="156" t="s">
        <v>33</v>
      </c>
      <c r="O121" s="157">
        <v>0</v>
      </c>
      <c r="P121" s="157">
        <f>O121*H121</f>
        <v>0</v>
      </c>
      <c r="Q121" s="157">
        <v>0</v>
      </c>
      <c r="R121" s="157">
        <f>Q121*H121</f>
        <v>0</v>
      </c>
      <c r="S121" s="157">
        <v>0</v>
      </c>
      <c r="T121" s="158">
        <f>S121*H121</f>
        <v>0</v>
      </c>
      <c r="AR121" s="159" t="s">
        <v>174</v>
      </c>
      <c r="AT121" s="159" t="s">
        <v>169</v>
      </c>
      <c r="AU121" s="159" t="s">
        <v>75</v>
      </c>
      <c r="AY121" s="12" t="s">
        <v>167</v>
      </c>
      <c r="BE121" s="160">
        <f>IF(N121="základní",J121,0)</f>
        <v>0</v>
      </c>
      <c r="BF121" s="160">
        <f>IF(N121="snížená",J121,0)</f>
        <v>0</v>
      </c>
      <c r="BG121" s="160">
        <f>IF(N121="zákl. přenesená",J121,0)</f>
        <v>0</v>
      </c>
      <c r="BH121" s="160">
        <f>IF(N121="sníž. přenesená",J121,0)</f>
        <v>0</v>
      </c>
      <c r="BI121" s="160">
        <f>IF(N121="nulová",J121,0)</f>
        <v>0</v>
      </c>
      <c r="BJ121" s="12" t="s">
        <v>75</v>
      </c>
      <c r="BK121" s="160">
        <f>ROUND(I121*H121,2)</f>
        <v>0</v>
      </c>
      <c r="BL121" s="12" t="s">
        <v>174</v>
      </c>
      <c r="BM121" s="159" t="s">
        <v>174</v>
      </c>
    </row>
    <row r="122" spans="2:47" s="217" customFormat="1" ht="12">
      <c r="B122" s="24"/>
      <c r="D122" s="161" t="s">
        <v>176</v>
      </c>
      <c r="F122" s="162" t="s">
        <v>2601</v>
      </c>
      <c r="I122" s="209"/>
      <c r="L122" s="24"/>
      <c r="M122" s="163"/>
      <c r="N122" s="50"/>
      <c r="O122" s="50"/>
      <c r="P122" s="50"/>
      <c r="Q122" s="50"/>
      <c r="R122" s="50"/>
      <c r="S122" s="50"/>
      <c r="T122" s="51"/>
      <c r="AT122" s="12" t="s">
        <v>176</v>
      </c>
      <c r="AU122" s="12" t="s">
        <v>75</v>
      </c>
    </row>
    <row r="123" spans="2:65" s="217" customFormat="1" ht="16.5" customHeight="1">
      <c r="B123" s="24"/>
      <c r="C123" s="149" t="s">
        <v>186</v>
      </c>
      <c r="D123" s="149" t="s">
        <v>169</v>
      </c>
      <c r="E123" s="150" t="s">
        <v>2602</v>
      </c>
      <c r="F123" s="151" t="s">
        <v>2603</v>
      </c>
      <c r="G123" s="152" t="s">
        <v>216</v>
      </c>
      <c r="H123" s="153">
        <v>25</v>
      </c>
      <c r="I123" s="3"/>
      <c r="J123" s="154">
        <f>ROUND(I123*H123,2)</f>
        <v>0</v>
      </c>
      <c r="K123" s="151" t="s">
        <v>1</v>
      </c>
      <c r="L123" s="24"/>
      <c r="M123" s="155" t="s">
        <v>1</v>
      </c>
      <c r="N123" s="156" t="s">
        <v>33</v>
      </c>
      <c r="O123" s="157">
        <v>0</v>
      </c>
      <c r="P123" s="157">
        <f>O123*H123</f>
        <v>0</v>
      </c>
      <c r="Q123" s="157">
        <v>0</v>
      </c>
      <c r="R123" s="157">
        <f>Q123*H123</f>
        <v>0</v>
      </c>
      <c r="S123" s="157">
        <v>0</v>
      </c>
      <c r="T123" s="158">
        <f>S123*H123</f>
        <v>0</v>
      </c>
      <c r="AR123" s="159" t="s">
        <v>174</v>
      </c>
      <c r="AT123" s="159" t="s">
        <v>169</v>
      </c>
      <c r="AU123" s="159" t="s">
        <v>75</v>
      </c>
      <c r="AY123" s="12" t="s">
        <v>167</v>
      </c>
      <c r="BE123" s="160">
        <f>IF(N123="základní",J123,0)</f>
        <v>0</v>
      </c>
      <c r="BF123" s="160">
        <f>IF(N123="snížená",J123,0)</f>
        <v>0</v>
      </c>
      <c r="BG123" s="160">
        <f>IF(N123="zákl. přenesená",J123,0)</f>
        <v>0</v>
      </c>
      <c r="BH123" s="160">
        <f>IF(N123="sníž. přenesená",J123,0)</f>
        <v>0</v>
      </c>
      <c r="BI123" s="160">
        <f>IF(N123="nulová",J123,0)</f>
        <v>0</v>
      </c>
      <c r="BJ123" s="12" t="s">
        <v>75</v>
      </c>
      <c r="BK123" s="160">
        <f>ROUND(I123*H123,2)</f>
        <v>0</v>
      </c>
      <c r="BL123" s="12" t="s">
        <v>174</v>
      </c>
      <c r="BM123" s="159" t="s">
        <v>213</v>
      </c>
    </row>
    <row r="124" spans="2:47" s="217" customFormat="1" ht="12">
      <c r="B124" s="24"/>
      <c r="D124" s="161" t="s">
        <v>176</v>
      </c>
      <c r="F124" s="162" t="s">
        <v>2603</v>
      </c>
      <c r="I124" s="209"/>
      <c r="L124" s="24"/>
      <c r="M124" s="163"/>
      <c r="N124" s="50"/>
      <c r="O124" s="50"/>
      <c r="P124" s="50"/>
      <c r="Q124" s="50"/>
      <c r="R124" s="50"/>
      <c r="S124" s="50"/>
      <c r="T124" s="51"/>
      <c r="AT124" s="12" t="s">
        <v>176</v>
      </c>
      <c r="AU124" s="12" t="s">
        <v>75</v>
      </c>
    </row>
    <row r="125" spans="2:65" s="217" customFormat="1" ht="16.5" customHeight="1">
      <c r="B125" s="24"/>
      <c r="C125" s="149" t="s">
        <v>174</v>
      </c>
      <c r="D125" s="149" t="s">
        <v>169</v>
      </c>
      <c r="E125" s="150" t="s">
        <v>2195</v>
      </c>
      <c r="F125" s="151" t="s">
        <v>2196</v>
      </c>
      <c r="G125" s="152" t="s">
        <v>727</v>
      </c>
      <c r="H125" s="153">
        <v>35</v>
      </c>
      <c r="I125" s="3"/>
      <c r="J125" s="154">
        <f>ROUND(I125*H125,2)</f>
        <v>0</v>
      </c>
      <c r="K125" s="151" t="s">
        <v>1</v>
      </c>
      <c r="L125" s="24"/>
      <c r="M125" s="155" t="s">
        <v>1</v>
      </c>
      <c r="N125" s="156" t="s">
        <v>33</v>
      </c>
      <c r="O125" s="157">
        <v>0</v>
      </c>
      <c r="P125" s="157">
        <f>O125*H125</f>
        <v>0</v>
      </c>
      <c r="Q125" s="157">
        <v>0</v>
      </c>
      <c r="R125" s="157">
        <f>Q125*H125</f>
        <v>0</v>
      </c>
      <c r="S125" s="157">
        <v>0</v>
      </c>
      <c r="T125" s="158">
        <f>S125*H125</f>
        <v>0</v>
      </c>
      <c r="AR125" s="159" t="s">
        <v>174</v>
      </c>
      <c r="AT125" s="159" t="s">
        <v>169</v>
      </c>
      <c r="AU125" s="159" t="s">
        <v>75</v>
      </c>
      <c r="AY125" s="12" t="s">
        <v>167</v>
      </c>
      <c r="BE125" s="160">
        <f>IF(N125="základní",J125,0)</f>
        <v>0</v>
      </c>
      <c r="BF125" s="160">
        <f>IF(N125="snížená",J125,0)</f>
        <v>0</v>
      </c>
      <c r="BG125" s="160">
        <f>IF(N125="zákl. přenesená",J125,0)</f>
        <v>0</v>
      </c>
      <c r="BH125" s="160">
        <f>IF(N125="sníž. přenesená",J125,0)</f>
        <v>0</v>
      </c>
      <c r="BI125" s="160">
        <f>IF(N125="nulová",J125,0)</f>
        <v>0</v>
      </c>
      <c r="BJ125" s="12" t="s">
        <v>75</v>
      </c>
      <c r="BK125" s="160">
        <f>ROUND(I125*H125,2)</f>
        <v>0</v>
      </c>
      <c r="BL125" s="12" t="s">
        <v>174</v>
      </c>
      <c r="BM125" s="159" t="s">
        <v>231</v>
      </c>
    </row>
    <row r="126" spans="2:47" s="217" customFormat="1" ht="12">
      <c r="B126" s="24"/>
      <c r="D126" s="161" t="s">
        <v>176</v>
      </c>
      <c r="F126" s="162" t="s">
        <v>2196</v>
      </c>
      <c r="I126" s="209"/>
      <c r="L126" s="24"/>
      <c r="M126" s="163"/>
      <c r="N126" s="50"/>
      <c r="O126" s="50"/>
      <c r="P126" s="50"/>
      <c r="Q126" s="50"/>
      <c r="R126" s="50"/>
      <c r="S126" s="50"/>
      <c r="T126" s="51"/>
      <c r="AT126" s="12" t="s">
        <v>176</v>
      </c>
      <c r="AU126" s="12" t="s">
        <v>75</v>
      </c>
    </row>
    <row r="127" spans="2:65" s="217" customFormat="1" ht="16.5" customHeight="1">
      <c r="B127" s="24"/>
      <c r="C127" s="149" t="s">
        <v>205</v>
      </c>
      <c r="D127" s="149" t="s">
        <v>169</v>
      </c>
      <c r="E127" s="150" t="s">
        <v>2604</v>
      </c>
      <c r="F127" s="151" t="s">
        <v>2605</v>
      </c>
      <c r="G127" s="152" t="s">
        <v>172</v>
      </c>
      <c r="H127" s="153">
        <v>35</v>
      </c>
      <c r="I127" s="3"/>
      <c r="J127" s="154">
        <f>ROUND(I127*H127,2)</f>
        <v>0</v>
      </c>
      <c r="K127" s="151" t="s">
        <v>1</v>
      </c>
      <c r="L127" s="24"/>
      <c r="M127" s="155" t="s">
        <v>1</v>
      </c>
      <c r="N127" s="156" t="s">
        <v>33</v>
      </c>
      <c r="O127" s="157">
        <v>0</v>
      </c>
      <c r="P127" s="157">
        <f>O127*H127</f>
        <v>0</v>
      </c>
      <c r="Q127" s="157">
        <v>0</v>
      </c>
      <c r="R127" s="157">
        <f>Q127*H127</f>
        <v>0</v>
      </c>
      <c r="S127" s="157">
        <v>0</v>
      </c>
      <c r="T127" s="158">
        <f>S127*H127</f>
        <v>0</v>
      </c>
      <c r="AR127" s="159" t="s">
        <v>174</v>
      </c>
      <c r="AT127" s="159" t="s">
        <v>169</v>
      </c>
      <c r="AU127" s="159" t="s">
        <v>75</v>
      </c>
      <c r="AY127" s="12" t="s">
        <v>167</v>
      </c>
      <c r="BE127" s="160">
        <f>IF(N127="základní",J127,0)</f>
        <v>0</v>
      </c>
      <c r="BF127" s="160">
        <f>IF(N127="snížená",J127,0)</f>
        <v>0</v>
      </c>
      <c r="BG127" s="160">
        <f>IF(N127="zákl. přenesená",J127,0)</f>
        <v>0</v>
      </c>
      <c r="BH127" s="160">
        <f>IF(N127="sníž. přenesená",J127,0)</f>
        <v>0</v>
      </c>
      <c r="BI127" s="160">
        <f>IF(N127="nulová",J127,0)</f>
        <v>0</v>
      </c>
      <c r="BJ127" s="12" t="s">
        <v>75</v>
      </c>
      <c r="BK127" s="160">
        <f>ROUND(I127*H127,2)</f>
        <v>0</v>
      </c>
      <c r="BL127" s="12" t="s">
        <v>174</v>
      </c>
      <c r="BM127" s="159" t="s">
        <v>13</v>
      </c>
    </row>
    <row r="128" spans="2:47" s="217" customFormat="1" ht="12">
      <c r="B128" s="24"/>
      <c r="D128" s="161" t="s">
        <v>176</v>
      </c>
      <c r="F128" s="162" t="s">
        <v>2605</v>
      </c>
      <c r="I128" s="209"/>
      <c r="L128" s="24"/>
      <c r="M128" s="163"/>
      <c r="N128" s="50"/>
      <c r="O128" s="50"/>
      <c r="P128" s="50"/>
      <c r="Q128" s="50"/>
      <c r="R128" s="50"/>
      <c r="S128" s="50"/>
      <c r="T128" s="51"/>
      <c r="AT128" s="12" t="s">
        <v>176</v>
      </c>
      <c r="AU128" s="12" t="s">
        <v>75</v>
      </c>
    </row>
    <row r="129" spans="2:65" s="217" customFormat="1" ht="16.5" customHeight="1">
      <c r="B129" s="24"/>
      <c r="C129" s="149" t="s">
        <v>213</v>
      </c>
      <c r="D129" s="149" t="s">
        <v>169</v>
      </c>
      <c r="E129" s="150" t="s">
        <v>2606</v>
      </c>
      <c r="F129" s="151" t="s">
        <v>2607</v>
      </c>
      <c r="G129" s="152" t="s">
        <v>941</v>
      </c>
      <c r="H129" s="153">
        <v>3</v>
      </c>
      <c r="I129" s="3"/>
      <c r="J129" s="154">
        <f>ROUND(I129*H129,2)</f>
        <v>0</v>
      </c>
      <c r="K129" s="151" t="s">
        <v>1</v>
      </c>
      <c r="L129" s="24"/>
      <c r="M129" s="155" t="s">
        <v>1</v>
      </c>
      <c r="N129" s="156" t="s">
        <v>33</v>
      </c>
      <c r="O129" s="157">
        <v>0</v>
      </c>
      <c r="P129" s="157">
        <f>O129*H129</f>
        <v>0</v>
      </c>
      <c r="Q129" s="157">
        <v>0</v>
      </c>
      <c r="R129" s="157">
        <f>Q129*H129</f>
        <v>0</v>
      </c>
      <c r="S129" s="157">
        <v>0</v>
      </c>
      <c r="T129" s="158">
        <f>S129*H129</f>
        <v>0</v>
      </c>
      <c r="AR129" s="159" t="s">
        <v>174</v>
      </c>
      <c r="AT129" s="159" t="s">
        <v>169</v>
      </c>
      <c r="AU129" s="159" t="s">
        <v>75</v>
      </c>
      <c r="AY129" s="12" t="s">
        <v>167</v>
      </c>
      <c r="BE129" s="160">
        <f>IF(N129="základní",J129,0)</f>
        <v>0</v>
      </c>
      <c r="BF129" s="160">
        <f>IF(N129="snížená",J129,0)</f>
        <v>0</v>
      </c>
      <c r="BG129" s="160">
        <f>IF(N129="zákl. přenesená",J129,0)</f>
        <v>0</v>
      </c>
      <c r="BH129" s="160">
        <f>IF(N129="sníž. přenesená",J129,0)</f>
        <v>0</v>
      </c>
      <c r="BI129" s="160">
        <f>IF(N129="nulová",J129,0)</f>
        <v>0</v>
      </c>
      <c r="BJ129" s="12" t="s">
        <v>75</v>
      </c>
      <c r="BK129" s="160">
        <f>ROUND(I129*H129,2)</f>
        <v>0</v>
      </c>
      <c r="BL129" s="12" t="s">
        <v>174</v>
      </c>
      <c r="BM129" s="159" t="s">
        <v>257</v>
      </c>
    </row>
    <row r="130" spans="2:47" s="217" customFormat="1" ht="12">
      <c r="B130" s="24"/>
      <c r="D130" s="161" t="s">
        <v>176</v>
      </c>
      <c r="F130" s="162" t="s">
        <v>2607</v>
      </c>
      <c r="I130" s="209"/>
      <c r="L130" s="24"/>
      <c r="M130" s="163"/>
      <c r="N130" s="50"/>
      <c r="O130" s="50"/>
      <c r="P130" s="50"/>
      <c r="Q130" s="50"/>
      <c r="R130" s="50"/>
      <c r="S130" s="50"/>
      <c r="T130" s="51"/>
      <c r="AT130" s="12" t="s">
        <v>176</v>
      </c>
      <c r="AU130" s="12" t="s">
        <v>75</v>
      </c>
    </row>
    <row r="131" spans="2:65" s="217" customFormat="1" ht="16.5" customHeight="1">
      <c r="B131" s="24"/>
      <c r="C131" s="149" t="s">
        <v>227</v>
      </c>
      <c r="D131" s="149" t="s">
        <v>169</v>
      </c>
      <c r="E131" s="150" t="s">
        <v>2608</v>
      </c>
      <c r="F131" s="151" t="s">
        <v>2609</v>
      </c>
      <c r="G131" s="152" t="s">
        <v>727</v>
      </c>
      <c r="H131" s="153">
        <v>35</v>
      </c>
      <c r="I131" s="3"/>
      <c r="J131" s="154">
        <f>ROUND(I131*H131,2)</f>
        <v>0</v>
      </c>
      <c r="K131" s="151" t="s">
        <v>1</v>
      </c>
      <c r="L131" s="24"/>
      <c r="M131" s="155" t="s">
        <v>1</v>
      </c>
      <c r="N131" s="156" t="s">
        <v>33</v>
      </c>
      <c r="O131" s="157">
        <v>0</v>
      </c>
      <c r="P131" s="157">
        <f>O131*H131</f>
        <v>0</v>
      </c>
      <c r="Q131" s="157">
        <v>0</v>
      </c>
      <c r="R131" s="157">
        <f>Q131*H131</f>
        <v>0</v>
      </c>
      <c r="S131" s="157">
        <v>0</v>
      </c>
      <c r="T131" s="158">
        <f>S131*H131</f>
        <v>0</v>
      </c>
      <c r="AR131" s="159" t="s">
        <v>174</v>
      </c>
      <c r="AT131" s="159" t="s">
        <v>169</v>
      </c>
      <c r="AU131" s="159" t="s">
        <v>75</v>
      </c>
      <c r="AY131" s="12" t="s">
        <v>167</v>
      </c>
      <c r="BE131" s="160">
        <f>IF(N131="základní",J131,0)</f>
        <v>0</v>
      </c>
      <c r="BF131" s="160">
        <f>IF(N131="snížená",J131,0)</f>
        <v>0</v>
      </c>
      <c r="BG131" s="160">
        <f>IF(N131="zákl. přenesená",J131,0)</f>
        <v>0</v>
      </c>
      <c r="BH131" s="160">
        <f>IF(N131="sníž. přenesená",J131,0)</f>
        <v>0</v>
      </c>
      <c r="BI131" s="160">
        <f>IF(N131="nulová",J131,0)</f>
        <v>0</v>
      </c>
      <c r="BJ131" s="12" t="s">
        <v>75</v>
      </c>
      <c r="BK131" s="160">
        <f>ROUND(I131*H131,2)</f>
        <v>0</v>
      </c>
      <c r="BL131" s="12" t="s">
        <v>174</v>
      </c>
      <c r="BM131" s="159" t="s">
        <v>279</v>
      </c>
    </row>
    <row r="132" spans="2:47" s="217" customFormat="1" ht="12">
      <c r="B132" s="24"/>
      <c r="D132" s="161" t="s">
        <v>176</v>
      </c>
      <c r="F132" s="162" t="s">
        <v>2609</v>
      </c>
      <c r="I132" s="209"/>
      <c r="L132" s="24"/>
      <c r="M132" s="163"/>
      <c r="N132" s="50"/>
      <c r="O132" s="50"/>
      <c r="P132" s="50"/>
      <c r="Q132" s="50"/>
      <c r="R132" s="50"/>
      <c r="S132" s="50"/>
      <c r="T132" s="51"/>
      <c r="AT132" s="12" t="s">
        <v>176</v>
      </c>
      <c r="AU132" s="12" t="s">
        <v>75</v>
      </c>
    </row>
    <row r="133" spans="2:65" s="217" customFormat="1" ht="16.5" customHeight="1">
      <c r="B133" s="24"/>
      <c r="C133" s="149" t="s">
        <v>231</v>
      </c>
      <c r="D133" s="149" t="s">
        <v>169</v>
      </c>
      <c r="E133" s="150" t="s">
        <v>2610</v>
      </c>
      <c r="F133" s="151" t="s">
        <v>2611</v>
      </c>
      <c r="G133" s="152" t="s">
        <v>172</v>
      </c>
      <c r="H133" s="153">
        <v>31</v>
      </c>
      <c r="I133" s="3"/>
      <c r="J133" s="154">
        <f>ROUND(I133*H133,2)</f>
        <v>0</v>
      </c>
      <c r="K133" s="151" t="s">
        <v>1</v>
      </c>
      <c r="L133" s="24"/>
      <c r="M133" s="155" t="s">
        <v>1</v>
      </c>
      <c r="N133" s="156" t="s">
        <v>33</v>
      </c>
      <c r="O133" s="157">
        <v>0</v>
      </c>
      <c r="P133" s="157">
        <f>O133*H133</f>
        <v>0</v>
      </c>
      <c r="Q133" s="157">
        <v>0</v>
      </c>
      <c r="R133" s="157">
        <f>Q133*H133</f>
        <v>0</v>
      </c>
      <c r="S133" s="157">
        <v>0</v>
      </c>
      <c r="T133" s="158">
        <f>S133*H133</f>
        <v>0</v>
      </c>
      <c r="AR133" s="159" t="s">
        <v>174</v>
      </c>
      <c r="AT133" s="159" t="s">
        <v>169</v>
      </c>
      <c r="AU133" s="159" t="s">
        <v>75</v>
      </c>
      <c r="AY133" s="12" t="s">
        <v>167</v>
      </c>
      <c r="BE133" s="160">
        <f>IF(N133="základní",J133,0)</f>
        <v>0</v>
      </c>
      <c r="BF133" s="160">
        <f>IF(N133="snížená",J133,0)</f>
        <v>0</v>
      </c>
      <c r="BG133" s="160">
        <f>IF(N133="zákl. přenesená",J133,0)</f>
        <v>0</v>
      </c>
      <c r="BH133" s="160">
        <f>IF(N133="sníž. přenesená",J133,0)</f>
        <v>0</v>
      </c>
      <c r="BI133" s="160">
        <f>IF(N133="nulová",J133,0)</f>
        <v>0</v>
      </c>
      <c r="BJ133" s="12" t="s">
        <v>75</v>
      </c>
      <c r="BK133" s="160">
        <f>ROUND(I133*H133,2)</f>
        <v>0</v>
      </c>
      <c r="BL133" s="12" t="s">
        <v>174</v>
      </c>
      <c r="BM133" s="159" t="s">
        <v>291</v>
      </c>
    </row>
    <row r="134" spans="2:47" s="217" customFormat="1" ht="12">
      <c r="B134" s="24"/>
      <c r="D134" s="161" t="s">
        <v>176</v>
      </c>
      <c r="F134" s="162" t="s">
        <v>2611</v>
      </c>
      <c r="I134" s="209"/>
      <c r="L134" s="24"/>
      <c r="M134" s="163"/>
      <c r="N134" s="50"/>
      <c r="O134" s="50"/>
      <c r="P134" s="50"/>
      <c r="Q134" s="50"/>
      <c r="R134" s="50"/>
      <c r="S134" s="50"/>
      <c r="T134" s="51"/>
      <c r="AT134" s="12" t="s">
        <v>176</v>
      </c>
      <c r="AU134" s="12" t="s">
        <v>75</v>
      </c>
    </row>
    <row r="135" spans="2:65" s="217" customFormat="1" ht="24" customHeight="1">
      <c r="B135" s="24"/>
      <c r="C135" s="149" t="s">
        <v>240</v>
      </c>
      <c r="D135" s="149" t="s">
        <v>169</v>
      </c>
      <c r="E135" s="150" t="s">
        <v>2612</v>
      </c>
      <c r="F135" s="151" t="s">
        <v>2613</v>
      </c>
      <c r="G135" s="152" t="s">
        <v>172</v>
      </c>
      <c r="H135" s="153">
        <v>53</v>
      </c>
      <c r="I135" s="3"/>
      <c r="J135" s="154">
        <f>ROUND(I135*H135,2)</f>
        <v>0</v>
      </c>
      <c r="K135" s="151" t="s">
        <v>1</v>
      </c>
      <c r="L135" s="24"/>
      <c r="M135" s="155" t="s">
        <v>1</v>
      </c>
      <c r="N135" s="156" t="s">
        <v>33</v>
      </c>
      <c r="O135" s="157">
        <v>0</v>
      </c>
      <c r="P135" s="157">
        <f>O135*H135</f>
        <v>0</v>
      </c>
      <c r="Q135" s="157">
        <v>0</v>
      </c>
      <c r="R135" s="157">
        <f>Q135*H135</f>
        <v>0</v>
      </c>
      <c r="S135" s="157">
        <v>0</v>
      </c>
      <c r="T135" s="158">
        <f>S135*H135</f>
        <v>0</v>
      </c>
      <c r="AR135" s="159" t="s">
        <v>174</v>
      </c>
      <c r="AT135" s="159" t="s">
        <v>169</v>
      </c>
      <c r="AU135" s="159" t="s">
        <v>75</v>
      </c>
      <c r="AY135" s="12" t="s">
        <v>167</v>
      </c>
      <c r="BE135" s="160">
        <f>IF(N135="základní",J135,0)</f>
        <v>0</v>
      </c>
      <c r="BF135" s="160">
        <f>IF(N135="snížená",J135,0)</f>
        <v>0</v>
      </c>
      <c r="BG135" s="160">
        <f>IF(N135="zákl. přenesená",J135,0)</f>
        <v>0</v>
      </c>
      <c r="BH135" s="160">
        <f>IF(N135="sníž. přenesená",J135,0)</f>
        <v>0</v>
      </c>
      <c r="BI135" s="160">
        <f>IF(N135="nulová",J135,0)</f>
        <v>0</v>
      </c>
      <c r="BJ135" s="12" t="s">
        <v>75</v>
      </c>
      <c r="BK135" s="160">
        <f>ROUND(I135*H135,2)</f>
        <v>0</v>
      </c>
      <c r="BL135" s="12" t="s">
        <v>174</v>
      </c>
      <c r="BM135" s="159" t="s">
        <v>301</v>
      </c>
    </row>
    <row r="136" spans="2:47" s="217" customFormat="1" ht="19.5">
      <c r="B136" s="24"/>
      <c r="D136" s="161" t="s">
        <v>176</v>
      </c>
      <c r="F136" s="162" t="s">
        <v>2613</v>
      </c>
      <c r="I136" s="209"/>
      <c r="L136" s="24"/>
      <c r="M136" s="163"/>
      <c r="N136" s="50"/>
      <c r="O136" s="50"/>
      <c r="P136" s="50"/>
      <c r="Q136" s="50"/>
      <c r="R136" s="50"/>
      <c r="S136" s="50"/>
      <c r="T136" s="51"/>
      <c r="AT136" s="12" t="s">
        <v>176</v>
      </c>
      <c r="AU136" s="12" t="s">
        <v>75</v>
      </c>
    </row>
    <row r="137" spans="2:65" s="217" customFormat="1" ht="16.5" customHeight="1">
      <c r="B137" s="24"/>
      <c r="C137" s="149" t="s">
        <v>13</v>
      </c>
      <c r="D137" s="149" t="s">
        <v>169</v>
      </c>
      <c r="E137" s="150" t="s">
        <v>2614</v>
      </c>
      <c r="F137" s="151" t="s">
        <v>2615</v>
      </c>
      <c r="G137" s="152" t="s">
        <v>727</v>
      </c>
      <c r="H137" s="153">
        <v>35</v>
      </c>
      <c r="I137" s="3"/>
      <c r="J137" s="154">
        <f>ROUND(I137*H137,2)</f>
        <v>0</v>
      </c>
      <c r="K137" s="151" t="s">
        <v>1</v>
      </c>
      <c r="L137" s="24"/>
      <c r="M137" s="155" t="s">
        <v>1</v>
      </c>
      <c r="N137" s="156" t="s">
        <v>33</v>
      </c>
      <c r="O137" s="157">
        <v>0</v>
      </c>
      <c r="P137" s="157">
        <f>O137*H137</f>
        <v>0</v>
      </c>
      <c r="Q137" s="157">
        <v>0</v>
      </c>
      <c r="R137" s="157">
        <f>Q137*H137</f>
        <v>0</v>
      </c>
      <c r="S137" s="157">
        <v>0</v>
      </c>
      <c r="T137" s="158">
        <f>S137*H137</f>
        <v>0</v>
      </c>
      <c r="AR137" s="159" t="s">
        <v>174</v>
      </c>
      <c r="AT137" s="159" t="s">
        <v>169</v>
      </c>
      <c r="AU137" s="159" t="s">
        <v>75</v>
      </c>
      <c r="AY137" s="12" t="s">
        <v>167</v>
      </c>
      <c r="BE137" s="160">
        <f>IF(N137="základní",J137,0)</f>
        <v>0</v>
      </c>
      <c r="BF137" s="160">
        <f>IF(N137="snížená",J137,0)</f>
        <v>0</v>
      </c>
      <c r="BG137" s="160">
        <f>IF(N137="zákl. přenesená",J137,0)</f>
        <v>0</v>
      </c>
      <c r="BH137" s="160">
        <f>IF(N137="sníž. přenesená",J137,0)</f>
        <v>0</v>
      </c>
      <c r="BI137" s="160">
        <f>IF(N137="nulová",J137,0)</f>
        <v>0</v>
      </c>
      <c r="BJ137" s="12" t="s">
        <v>75</v>
      </c>
      <c r="BK137" s="160">
        <f>ROUND(I137*H137,2)</f>
        <v>0</v>
      </c>
      <c r="BL137" s="12" t="s">
        <v>174</v>
      </c>
      <c r="BM137" s="159" t="s">
        <v>321</v>
      </c>
    </row>
    <row r="138" spans="2:47" s="217" customFormat="1" ht="12">
      <c r="B138" s="24"/>
      <c r="D138" s="161" t="s">
        <v>176</v>
      </c>
      <c r="F138" s="162" t="s">
        <v>2615</v>
      </c>
      <c r="L138" s="24"/>
      <c r="M138" s="231"/>
      <c r="N138" s="232"/>
      <c r="O138" s="232"/>
      <c r="P138" s="232"/>
      <c r="Q138" s="232"/>
      <c r="R138" s="232"/>
      <c r="S138" s="232"/>
      <c r="T138" s="233"/>
      <c r="AT138" s="12" t="s">
        <v>176</v>
      </c>
      <c r="AU138" s="12" t="s">
        <v>75</v>
      </c>
    </row>
    <row r="139" spans="2:12" s="217" customFormat="1" ht="6.95" customHeight="1">
      <c r="B139" s="38"/>
      <c r="C139" s="39"/>
      <c r="D139" s="39"/>
      <c r="E139" s="39"/>
      <c r="F139" s="39"/>
      <c r="G139" s="39"/>
      <c r="H139" s="39"/>
      <c r="I139" s="39"/>
      <c r="J139" s="39"/>
      <c r="K139" s="39"/>
      <c r="L139" s="24"/>
    </row>
    <row r="140" s="211" customFormat="1" ht="12"/>
  </sheetData>
  <sheetProtection password="C441" sheet="1" objects="1" scenarios="1"/>
  <autoFilter ref="C116:K138"/>
  <mergeCells count="9">
    <mergeCell ref="E87:H87"/>
    <mergeCell ref="E107:H107"/>
    <mergeCell ref="E109:H10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71"/>
  <sheetViews>
    <sheetView showGridLines="0" workbookViewId="0" topLeftCell="A1">
      <selection activeCell="A2" sqref="A2"/>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c r="A1" s="1"/>
    </row>
    <row r="2" spans="12:46" s="211" customFormat="1" ht="36.95" customHeight="1">
      <c r="L2" s="413" t="s">
        <v>5</v>
      </c>
      <c r="M2" s="408"/>
      <c r="N2" s="408"/>
      <c r="O2" s="408"/>
      <c r="P2" s="408"/>
      <c r="Q2" s="408"/>
      <c r="R2" s="408"/>
      <c r="S2" s="408"/>
      <c r="T2" s="408"/>
      <c r="U2" s="408"/>
      <c r="V2" s="408"/>
      <c r="AT2" s="12" t="s">
        <v>117</v>
      </c>
    </row>
    <row r="3" spans="2:46" s="211" customFormat="1" ht="6.95" customHeight="1">
      <c r="B3" s="13"/>
      <c r="C3" s="14"/>
      <c r="D3" s="14"/>
      <c r="E3" s="14"/>
      <c r="F3" s="14"/>
      <c r="G3" s="14"/>
      <c r="H3" s="14"/>
      <c r="I3" s="14"/>
      <c r="J3" s="14"/>
      <c r="K3" s="14"/>
      <c r="L3" s="15"/>
      <c r="AT3" s="12" t="s">
        <v>77</v>
      </c>
    </row>
    <row r="4" spans="2:46" s="211" customFormat="1" ht="24.95" customHeight="1">
      <c r="B4" s="15"/>
      <c r="D4" s="16" t="s">
        <v>118</v>
      </c>
      <c r="L4" s="15"/>
      <c r="M4" s="94" t="s">
        <v>10</v>
      </c>
      <c r="AT4" s="12" t="s">
        <v>3</v>
      </c>
    </row>
    <row r="5" spans="2:12" s="211" customFormat="1" ht="6.95" customHeight="1">
      <c r="B5" s="15"/>
      <c r="L5" s="15"/>
    </row>
    <row r="6" spans="2:12" s="211" customFormat="1" ht="12" customHeight="1">
      <c r="B6" s="15"/>
      <c r="D6" s="218" t="s">
        <v>14</v>
      </c>
      <c r="L6" s="15"/>
    </row>
    <row r="7" spans="2:12" s="211" customFormat="1" ht="24.75" customHeight="1">
      <c r="B7" s="15"/>
      <c r="E7" s="440" t="str">
        <f>'Rekapitulace stavby'!K6</f>
        <v>2. etapa modernizace obj. č. 306 (hangár H53) - části západ a úseků části východ situovaného v areálu LOM PRAHA s.p. na letišti Praha – Kbely</v>
      </c>
      <c r="F7" s="441"/>
      <c r="G7" s="441"/>
      <c r="H7" s="441"/>
      <c r="L7" s="15"/>
    </row>
    <row r="8" spans="2:12" s="217" customFormat="1" ht="12" customHeight="1">
      <c r="B8" s="24"/>
      <c r="D8" s="218" t="s">
        <v>119</v>
      </c>
      <c r="L8" s="24"/>
    </row>
    <row r="9" spans="2:12" s="217" customFormat="1" ht="36.95" customHeight="1">
      <c r="B9" s="24"/>
      <c r="E9" s="427" t="s">
        <v>2616</v>
      </c>
      <c r="F9" s="439"/>
      <c r="G9" s="439"/>
      <c r="H9" s="439"/>
      <c r="L9" s="24"/>
    </row>
    <row r="10" spans="2:12" s="217" customFormat="1" ht="12">
      <c r="B10" s="24"/>
      <c r="L10" s="24"/>
    </row>
    <row r="11" spans="2:12" s="217" customFormat="1" ht="12" customHeight="1">
      <c r="B11" s="24"/>
      <c r="D11" s="218" t="s">
        <v>15</v>
      </c>
      <c r="F11" s="216" t="s">
        <v>1</v>
      </c>
      <c r="I11" s="218" t="s">
        <v>16</v>
      </c>
      <c r="J11" s="216" t="s">
        <v>1</v>
      </c>
      <c r="L11" s="24"/>
    </row>
    <row r="12" spans="2:12" s="217" customFormat="1" ht="12" customHeight="1">
      <c r="B12" s="24"/>
      <c r="D12" s="218" t="s">
        <v>17</v>
      </c>
      <c r="F12" s="216" t="s">
        <v>2872</v>
      </c>
      <c r="I12" s="218" t="s">
        <v>18</v>
      </c>
      <c r="J12" s="93">
        <f>'Rekapitulace stavby'!AN8</f>
        <v>43760</v>
      </c>
      <c r="L12" s="24"/>
    </row>
    <row r="13" spans="2:12" s="217" customFormat="1" ht="10.9" customHeight="1">
      <c r="B13" s="24"/>
      <c r="L13" s="24"/>
    </row>
    <row r="14" spans="2:12" s="217" customFormat="1" ht="12" customHeight="1">
      <c r="B14" s="24"/>
      <c r="D14" s="218" t="s">
        <v>19</v>
      </c>
      <c r="I14" s="218" t="s">
        <v>20</v>
      </c>
      <c r="J14" s="216" t="s">
        <v>2874</v>
      </c>
      <c r="L14" s="24"/>
    </row>
    <row r="15" spans="2:12" s="217" customFormat="1" ht="18" customHeight="1">
      <c r="B15" s="24"/>
      <c r="E15" s="216" t="s">
        <v>2873</v>
      </c>
      <c r="I15" s="218" t="s">
        <v>21</v>
      </c>
      <c r="J15" s="216" t="s">
        <v>2875</v>
      </c>
      <c r="L15" s="24"/>
    </row>
    <row r="16" spans="2:12" s="217" customFormat="1" ht="6.95" customHeight="1">
      <c r="B16" s="24"/>
      <c r="L16" s="24"/>
    </row>
    <row r="17" spans="2:12" s="217" customFormat="1" ht="12" customHeight="1">
      <c r="B17" s="24"/>
      <c r="D17" s="218" t="s">
        <v>22</v>
      </c>
      <c r="I17" s="218" t="s">
        <v>20</v>
      </c>
      <c r="J17" s="219">
        <f>'Rekapitulace stavby'!AN13</f>
        <v>0</v>
      </c>
      <c r="L17" s="24"/>
    </row>
    <row r="18" spans="2:12" s="217" customFormat="1" ht="18" customHeight="1">
      <c r="B18" s="24"/>
      <c r="E18" s="442">
        <f>'Rekapitulace stavby'!E14</f>
        <v>0</v>
      </c>
      <c r="F18" s="442"/>
      <c r="G18" s="442"/>
      <c r="H18" s="442"/>
      <c r="I18" s="218" t="s">
        <v>21</v>
      </c>
      <c r="J18" s="219">
        <f>'Rekapitulace stavby'!AN14</f>
        <v>0</v>
      </c>
      <c r="L18" s="24"/>
    </row>
    <row r="19" spans="2:12" s="217" customFormat="1" ht="6.95" customHeight="1">
      <c r="B19" s="24"/>
      <c r="L19" s="24"/>
    </row>
    <row r="20" spans="2:12" s="217" customFormat="1" ht="12" customHeight="1">
      <c r="B20" s="24"/>
      <c r="D20" s="218" t="s">
        <v>23</v>
      </c>
      <c r="I20" s="218" t="s">
        <v>20</v>
      </c>
      <c r="J20" s="216" t="s">
        <v>1</v>
      </c>
      <c r="L20" s="24"/>
    </row>
    <row r="21" spans="2:12" s="217" customFormat="1" ht="18" customHeight="1">
      <c r="B21" s="24"/>
      <c r="E21" s="216" t="s">
        <v>24</v>
      </c>
      <c r="I21" s="218" t="s">
        <v>21</v>
      </c>
      <c r="J21" s="216" t="s">
        <v>1</v>
      </c>
      <c r="L21" s="24"/>
    </row>
    <row r="22" spans="2:12" s="217" customFormat="1" ht="6.95" customHeight="1">
      <c r="B22" s="24"/>
      <c r="L22" s="24"/>
    </row>
    <row r="23" spans="2:12" s="217" customFormat="1" ht="12" customHeight="1">
      <c r="B23" s="24"/>
      <c r="D23" s="218" t="s">
        <v>26</v>
      </c>
      <c r="I23" s="218" t="s">
        <v>20</v>
      </c>
      <c r="J23" s="216" t="str">
        <f>IF('Rekapitulace stavby'!AN19="","",'Rekapitulace stavby'!AN19)</f>
        <v/>
      </c>
      <c r="L23" s="24"/>
    </row>
    <row r="24" spans="2:12" s="217" customFormat="1" ht="18" customHeight="1">
      <c r="B24" s="24"/>
      <c r="E24" s="219" t="str">
        <f>IF('Rekapitulace stavby'!E20="","",'Rekapitulace stavby'!E20)</f>
        <v/>
      </c>
      <c r="F24" s="92"/>
      <c r="G24" s="92"/>
      <c r="H24" s="92"/>
      <c r="I24" s="218" t="s">
        <v>21</v>
      </c>
      <c r="J24" s="216" t="str">
        <f>IF('Rekapitulace stavby'!AN20="","",'Rekapitulace stavby'!AN20)</f>
        <v/>
      </c>
      <c r="L24" s="24"/>
    </row>
    <row r="25" spans="2:12" s="217" customFormat="1" ht="6.95" customHeight="1">
      <c r="B25" s="24"/>
      <c r="L25" s="24"/>
    </row>
    <row r="26" spans="2:12" s="217" customFormat="1" ht="12" customHeight="1">
      <c r="B26" s="24"/>
      <c r="D26" s="218" t="s">
        <v>27</v>
      </c>
      <c r="L26" s="24"/>
    </row>
    <row r="27" spans="2:12" s="98" customFormat="1" ht="16.5" customHeight="1">
      <c r="B27" s="97"/>
      <c r="E27" s="414" t="s">
        <v>1</v>
      </c>
      <c r="F27" s="414"/>
      <c r="G27" s="414"/>
      <c r="H27" s="414"/>
      <c r="L27" s="97"/>
    </row>
    <row r="28" spans="2:12" s="217" customFormat="1" ht="6.95" customHeight="1">
      <c r="B28" s="24"/>
      <c r="L28" s="24"/>
    </row>
    <row r="29" spans="2:12" s="217" customFormat="1" ht="6.95" customHeight="1">
      <c r="B29" s="24"/>
      <c r="D29" s="48"/>
      <c r="E29" s="48"/>
      <c r="F29" s="48"/>
      <c r="G29" s="48"/>
      <c r="H29" s="48"/>
      <c r="I29" s="48"/>
      <c r="J29" s="48"/>
      <c r="K29" s="48"/>
      <c r="L29" s="24"/>
    </row>
    <row r="30" spans="2:12" s="217" customFormat="1" ht="25.35" customHeight="1">
      <c r="B30" s="24"/>
      <c r="D30" s="99" t="s">
        <v>28</v>
      </c>
      <c r="J30" s="215">
        <f>ROUND(J118,2)</f>
        <v>0</v>
      </c>
      <c r="L30" s="24"/>
    </row>
    <row r="31" spans="2:12" s="217" customFormat="1" ht="6.95" customHeight="1">
      <c r="B31" s="24"/>
      <c r="D31" s="48"/>
      <c r="E31" s="48"/>
      <c r="F31" s="48"/>
      <c r="G31" s="48"/>
      <c r="H31" s="48"/>
      <c r="I31" s="48"/>
      <c r="J31" s="48"/>
      <c r="K31" s="48"/>
      <c r="L31" s="24"/>
    </row>
    <row r="32" spans="2:12" s="217" customFormat="1" ht="14.45" customHeight="1">
      <c r="B32" s="24"/>
      <c r="F32" s="214" t="s">
        <v>30</v>
      </c>
      <c r="I32" s="214" t="s">
        <v>29</v>
      </c>
      <c r="J32" s="214" t="s">
        <v>31</v>
      </c>
      <c r="L32" s="24"/>
    </row>
    <row r="33" spans="2:12" s="217" customFormat="1" ht="14.45" customHeight="1">
      <c r="B33" s="24"/>
      <c r="D33" s="102" t="s">
        <v>32</v>
      </c>
      <c r="E33" s="218" t="s">
        <v>33</v>
      </c>
      <c r="F33" s="103">
        <f>ROUND((SUM(BE118:BE170)),2)</f>
        <v>0</v>
      </c>
      <c r="I33" s="104">
        <v>0.21</v>
      </c>
      <c r="J33" s="103">
        <f>ROUND(((SUM(BE118:BE170))*I33),2)</f>
        <v>0</v>
      </c>
      <c r="L33" s="24"/>
    </row>
    <row r="34" spans="2:12" s="217" customFormat="1" ht="14.45" customHeight="1">
      <c r="B34" s="24"/>
      <c r="E34" s="218" t="s">
        <v>34</v>
      </c>
      <c r="F34" s="103">
        <f>ROUND((SUM(BF118:BF170)),2)</f>
        <v>0</v>
      </c>
      <c r="I34" s="104">
        <v>0.15</v>
      </c>
      <c r="J34" s="103">
        <f>ROUND(((SUM(BF118:BF170))*I34),2)</f>
        <v>0</v>
      </c>
      <c r="L34" s="24"/>
    </row>
    <row r="35" spans="2:12" s="217" customFormat="1" ht="14.45" customHeight="1" hidden="1">
      <c r="B35" s="24"/>
      <c r="E35" s="218" t="s">
        <v>35</v>
      </c>
      <c r="F35" s="103">
        <f>ROUND((SUM(BG118:BG170)),2)</f>
        <v>0</v>
      </c>
      <c r="I35" s="104">
        <v>0.21</v>
      </c>
      <c r="J35" s="103">
        <f>0</f>
        <v>0</v>
      </c>
      <c r="L35" s="24"/>
    </row>
    <row r="36" spans="2:12" s="217" customFormat="1" ht="14.45" customHeight="1" hidden="1">
      <c r="B36" s="24"/>
      <c r="E36" s="218" t="s">
        <v>36</v>
      </c>
      <c r="F36" s="103">
        <f>ROUND((SUM(BH118:BH170)),2)</f>
        <v>0</v>
      </c>
      <c r="I36" s="104">
        <v>0.15</v>
      </c>
      <c r="J36" s="103">
        <f>0</f>
        <v>0</v>
      </c>
      <c r="L36" s="24"/>
    </row>
    <row r="37" spans="2:12" s="217" customFormat="1" ht="14.45" customHeight="1" hidden="1">
      <c r="B37" s="24"/>
      <c r="E37" s="218" t="s">
        <v>37</v>
      </c>
      <c r="F37" s="103">
        <f>ROUND((SUM(BI118:BI170)),2)</f>
        <v>0</v>
      </c>
      <c r="I37" s="104">
        <v>0</v>
      </c>
      <c r="J37" s="103">
        <f>0</f>
        <v>0</v>
      </c>
      <c r="L37" s="24"/>
    </row>
    <row r="38" spans="2:12" s="217" customFormat="1" ht="6.95" customHeight="1">
      <c r="B38" s="24"/>
      <c r="L38" s="24"/>
    </row>
    <row r="39" spans="2:12" s="217" customFormat="1" ht="25.35" customHeight="1">
      <c r="B39" s="24"/>
      <c r="C39" s="105"/>
      <c r="D39" s="106" t="s">
        <v>38</v>
      </c>
      <c r="E39" s="52"/>
      <c r="F39" s="52"/>
      <c r="G39" s="107" t="s">
        <v>39</v>
      </c>
      <c r="H39" s="108" t="s">
        <v>40</v>
      </c>
      <c r="I39" s="52"/>
      <c r="J39" s="109">
        <f>SUM(J30:J37)</f>
        <v>0</v>
      </c>
      <c r="K39" s="110"/>
      <c r="L39" s="24"/>
    </row>
    <row r="40" spans="2:12" s="217" customFormat="1" ht="14.45" customHeight="1">
      <c r="B40" s="24"/>
      <c r="L40" s="24"/>
    </row>
    <row r="41" spans="2:12" s="211" customFormat="1" ht="14.45" customHeight="1">
      <c r="B41" s="15"/>
      <c r="L41" s="15"/>
    </row>
    <row r="42" spans="2:12" s="211" customFormat="1" ht="14.45" customHeight="1">
      <c r="B42" s="15"/>
      <c r="L42" s="15"/>
    </row>
    <row r="43" spans="2:12" s="211" customFormat="1" ht="14.45" customHeight="1">
      <c r="B43" s="15"/>
      <c r="L43" s="15"/>
    </row>
    <row r="44" spans="2:12" s="211" customFormat="1" ht="14.45" customHeight="1">
      <c r="B44" s="15"/>
      <c r="L44" s="15"/>
    </row>
    <row r="45" spans="2:12" s="211" customFormat="1" ht="14.45" customHeight="1">
      <c r="B45" s="15"/>
      <c r="L45" s="15"/>
    </row>
    <row r="46" spans="2:12" s="211" customFormat="1" ht="14.45" customHeight="1">
      <c r="B46" s="15"/>
      <c r="L46" s="15"/>
    </row>
    <row r="47" spans="2:12" s="211" customFormat="1" ht="14.45" customHeight="1">
      <c r="B47" s="15"/>
      <c r="L47" s="15"/>
    </row>
    <row r="48" spans="2:12" s="211" customFormat="1" ht="14.45" customHeight="1">
      <c r="B48" s="15"/>
      <c r="L48" s="15"/>
    </row>
    <row r="49" spans="2:12" s="211" customFormat="1" ht="14.45" customHeight="1">
      <c r="B49" s="15"/>
      <c r="L49" s="15"/>
    </row>
    <row r="50" spans="2:12" s="217" customFormat="1" ht="14.45" customHeight="1">
      <c r="B50" s="24"/>
      <c r="D50" s="35" t="s">
        <v>41</v>
      </c>
      <c r="E50" s="36"/>
      <c r="F50" s="36"/>
      <c r="G50" s="35" t="s">
        <v>42</v>
      </c>
      <c r="H50" s="36"/>
      <c r="I50" s="36"/>
      <c r="J50" s="36"/>
      <c r="K50" s="36"/>
      <c r="L50" s="24"/>
    </row>
    <row r="51" spans="2:12" s="211" customFormat="1" ht="12">
      <c r="B51" s="15"/>
      <c r="L51" s="15"/>
    </row>
    <row r="52" spans="2:12" s="211" customFormat="1" ht="12">
      <c r="B52" s="15"/>
      <c r="L52" s="15"/>
    </row>
    <row r="53" spans="2:12" s="211" customFormat="1" ht="12">
      <c r="B53" s="15"/>
      <c r="L53" s="15"/>
    </row>
    <row r="54" spans="2:12" s="211" customFormat="1" ht="12">
      <c r="B54" s="15"/>
      <c r="L54" s="15"/>
    </row>
    <row r="55" spans="2:12" s="211" customFormat="1" ht="12">
      <c r="B55" s="15"/>
      <c r="L55" s="15"/>
    </row>
    <row r="56" spans="2:12" s="211" customFormat="1" ht="12">
      <c r="B56" s="15"/>
      <c r="L56" s="15"/>
    </row>
    <row r="57" spans="2:12" s="211" customFormat="1" ht="12">
      <c r="B57" s="15"/>
      <c r="L57" s="15"/>
    </row>
    <row r="58" spans="2:12" s="211" customFormat="1" ht="12">
      <c r="B58" s="15"/>
      <c r="L58" s="15"/>
    </row>
    <row r="59" spans="2:12" s="211" customFormat="1" ht="12">
      <c r="B59" s="15"/>
      <c r="L59" s="15"/>
    </row>
    <row r="60" spans="2:12" s="211" customFormat="1" ht="12">
      <c r="B60" s="15"/>
      <c r="L60" s="15"/>
    </row>
    <row r="61" spans="2:12" s="217" customFormat="1" ht="12.75">
      <c r="B61" s="24"/>
      <c r="D61" s="37" t="s">
        <v>43</v>
      </c>
      <c r="E61" s="213"/>
      <c r="F61" s="111" t="s">
        <v>44</v>
      </c>
      <c r="G61" s="37" t="s">
        <v>43</v>
      </c>
      <c r="H61" s="213"/>
      <c r="I61" s="213"/>
      <c r="J61" s="112" t="s">
        <v>44</v>
      </c>
      <c r="K61" s="213"/>
      <c r="L61" s="24"/>
    </row>
    <row r="62" spans="2:12" s="211" customFormat="1" ht="12">
      <c r="B62" s="15"/>
      <c r="L62" s="15"/>
    </row>
    <row r="63" spans="2:12" s="211" customFormat="1" ht="12">
      <c r="B63" s="15"/>
      <c r="L63" s="15"/>
    </row>
    <row r="64" spans="2:12" s="211" customFormat="1" ht="12">
      <c r="B64" s="15"/>
      <c r="L64" s="15"/>
    </row>
    <row r="65" spans="2:12" s="217" customFormat="1" ht="12.75">
      <c r="B65" s="24"/>
      <c r="D65" s="35" t="s">
        <v>45</v>
      </c>
      <c r="E65" s="36"/>
      <c r="F65" s="36"/>
      <c r="G65" s="35" t="s">
        <v>46</v>
      </c>
      <c r="H65" s="36"/>
      <c r="I65" s="36"/>
      <c r="J65" s="36"/>
      <c r="K65" s="36"/>
      <c r="L65" s="24"/>
    </row>
    <row r="66" spans="2:12" s="211" customFormat="1" ht="12">
      <c r="B66" s="15"/>
      <c r="L66" s="15"/>
    </row>
    <row r="67" spans="2:12" s="211" customFormat="1" ht="12">
      <c r="B67" s="15"/>
      <c r="L67" s="15"/>
    </row>
    <row r="68" spans="2:12" s="211" customFormat="1" ht="12">
      <c r="B68" s="15"/>
      <c r="L68" s="15"/>
    </row>
    <row r="69" spans="2:12" s="211" customFormat="1" ht="12">
      <c r="B69" s="15"/>
      <c r="L69" s="15"/>
    </row>
    <row r="70" spans="2:12" s="211" customFormat="1" ht="12">
      <c r="B70" s="15"/>
      <c r="L70" s="15"/>
    </row>
    <row r="71" spans="2:12" s="211" customFormat="1" ht="12">
      <c r="B71" s="15"/>
      <c r="L71" s="15"/>
    </row>
    <row r="72" spans="2:12" s="211" customFormat="1" ht="12">
      <c r="B72" s="15"/>
      <c r="L72" s="15"/>
    </row>
    <row r="73" spans="2:12" s="211" customFormat="1" ht="12">
      <c r="B73" s="15"/>
      <c r="L73" s="15"/>
    </row>
    <row r="74" spans="2:12" s="211" customFormat="1" ht="12">
      <c r="B74" s="15"/>
      <c r="L74" s="15"/>
    </row>
    <row r="75" spans="2:12" s="211" customFormat="1" ht="12">
      <c r="B75" s="15"/>
      <c r="L75" s="15"/>
    </row>
    <row r="76" spans="2:12" s="217" customFormat="1" ht="12.75">
      <c r="B76" s="24"/>
      <c r="D76" s="37" t="s">
        <v>43</v>
      </c>
      <c r="E76" s="213"/>
      <c r="F76" s="111" t="s">
        <v>44</v>
      </c>
      <c r="G76" s="37" t="s">
        <v>43</v>
      </c>
      <c r="H76" s="213"/>
      <c r="I76" s="213"/>
      <c r="J76" s="112" t="s">
        <v>44</v>
      </c>
      <c r="K76" s="213"/>
      <c r="L76" s="24"/>
    </row>
    <row r="77" spans="2:12" s="217" customFormat="1" ht="14.45" customHeight="1">
      <c r="B77" s="38"/>
      <c r="C77" s="39"/>
      <c r="D77" s="39"/>
      <c r="E77" s="39"/>
      <c r="F77" s="39"/>
      <c r="G77" s="39"/>
      <c r="H77" s="39"/>
      <c r="I77" s="39"/>
      <c r="J77" s="39"/>
      <c r="K77" s="39"/>
      <c r="L77" s="24"/>
    </row>
    <row r="78" s="211" customFormat="1" ht="12"/>
    <row r="79" s="211" customFormat="1" ht="12"/>
    <row r="80" s="211" customFormat="1" ht="12"/>
    <row r="81" spans="2:12" s="217" customFormat="1" ht="6.95" customHeight="1">
      <c r="B81" s="40"/>
      <c r="C81" s="41"/>
      <c r="D81" s="41"/>
      <c r="E81" s="41"/>
      <c r="F81" s="41"/>
      <c r="G81" s="41"/>
      <c r="H81" s="41"/>
      <c r="I81" s="41"/>
      <c r="J81" s="41"/>
      <c r="K81" s="41"/>
      <c r="L81" s="24"/>
    </row>
    <row r="82" spans="2:12" s="217" customFormat="1" ht="24.95" customHeight="1">
      <c r="B82" s="24"/>
      <c r="C82" s="16" t="s">
        <v>123</v>
      </c>
      <c r="L82" s="24"/>
    </row>
    <row r="83" spans="2:12" s="217" customFormat="1" ht="6.95" customHeight="1">
      <c r="B83" s="24"/>
      <c r="L83" s="24"/>
    </row>
    <row r="84" spans="2:12" s="217" customFormat="1" ht="12" customHeight="1">
      <c r="B84" s="24"/>
      <c r="C84" s="218" t="s">
        <v>14</v>
      </c>
      <c r="L84" s="24"/>
    </row>
    <row r="85" spans="2:12" s="217" customFormat="1" ht="24.75" customHeight="1">
      <c r="B85" s="24"/>
      <c r="E85" s="440" t="str">
        <f>E7</f>
        <v>2. etapa modernizace obj. č. 306 (hangár H53) - části západ a úseků části východ situovaného v areálu LOM PRAHA s.p. na letišti Praha – Kbely</v>
      </c>
      <c r="F85" s="441"/>
      <c r="G85" s="441"/>
      <c r="H85" s="441"/>
      <c r="L85" s="24"/>
    </row>
    <row r="86" spans="2:12" s="217" customFormat="1" ht="12" customHeight="1">
      <c r="B86" s="24"/>
      <c r="C86" s="218" t="s">
        <v>119</v>
      </c>
      <c r="L86" s="24"/>
    </row>
    <row r="87" spans="2:12" s="217" customFormat="1" ht="16.5" customHeight="1">
      <c r="B87" s="24"/>
      <c r="E87" s="427" t="str">
        <f>E9</f>
        <v>10 - Areálový vodovod - část západ</v>
      </c>
      <c r="F87" s="439"/>
      <c r="G87" s="439"/>
      <c r="H87" s="439"/>
      <c r="L87" s="24"/>
    </row>
    <row r="88" spans="2:12" s="217" customFormat="1" ht="6.95" customHeight="1">
      <c r="B88" s="24"/>
      <c r="L88" s="24"/>
    </row>
    <row r="89" spans="2:12" s="217" customFormat="1" ht="12" customHeight="1">
      <c r="B89" s="24"/>
      <c r="C89" s="218" t="s">
        <v>17</v>
      </c>
      <c r="F89" s="216" t="str">
        <f>F12</f>
        <v>Areál LOM PRAHA s.p., Praha 9 - Kbely</v>
      </c>
      <c r="I89" s="218" t="s">
        <v>18</v>
      </c>
      <c r="J89" s="210">
        <f>IF(J12="","",J12)</f>
        <v>43760</v>
      </c>
      <c r="L89" s="24"/>
    </row>
    <row r="90" spans="2:12" s="217" customFormat="1" ht="6.95" customHeight="1">
      <c r="B90" s="24"/>
      <c r="L90" s="24"/>
    </row>
    <row r="91" spans="2:12" s="217" customFormat="1" ht="27.95" customHeight="1">
      <c r="B91" s="24"/>
      <c r="C91" s="218" t="s">
        <v>19</v>
      </c>
      <c r="F91" s="216" t="str">
        <f>E15</f>
        <v>LOM PRAHA s.p.</v>
      </c>
      <c r="I91" s="218" t="s">
        <v>23</v>
      </c>
      <c r="J91" s="114" t="str">
        <f>E21</f>
        <v>DIGITRONIC CZ s.r.o.</v>
      </c>
      <c r="L91" s="24"/>
    </row>
    <row r="92" spans="2:12" s="217" customFormat="1" ht="15.2" customHeight="1">
      <c r="B92" s="24"/>
      <c r="C92" s="218" t="s">
        <v>22</v>
      </c>
      <c r="F92" s="219">
        <f>IF(E18="","",E18)</f>
        <v>0</v>
      </c>
      <c r="G92" s="92"/>
      <c r="H92" s="92"/>
      <c r="I92" s="218" t="s">
        <v>26</v>
      </c>
      <c r="J92" s="212" t="str">
        <f>E24</f>
        <v/>
      </c>
      <c r="K92" s="92"/>
      <c r="L92" s="24"/>
    </row>
    <row r="93" spans="2:12" s="217" customFormat="1" ht="10.35" customHeight="1">
      <c r="B93" s="24"/>
      <c r="L93" s="24"/>
    </row>
    <row r="94" spans="2:12" s="217" customFormat="1" ht="29.25" customHeight="1">
      <c r="B94" s="24"/>
      <c r="C94" s="115" t="s">
        <v>124</v>
      </c>
      <c r="D94" s="105"/>
      <c r="E94" s="105"/>
      <c r="F94" s="105"/>
      <c r="G94" s="105"/>
      <c r="H94" s="105"/>
      <c r="I94" s="105"/>
      <c r="J94" s="116" t="s">
        <v>125</v>
      </c>
      <c r="K94" s="105"/>
      <c r="L94" s="24"/>
    </row>
    <row r="95" spans="2:12" s="217" customFormat="1" ht="10.35" customHeight="1">
      <c r="B95" s="24"/>
      <c r="L95" s="24"/>
    </row>
    <row r="96" spans="2:47" s="217" customFormat="1" ht="22.9" customHeight="1">
      <c r="B96" s="24"/>
      <c r="C96" s="117" t="s">
        <v>126</v>
      </c>
      <c r="J96" s="215">
        <f>J118</f>
        <v>0</v>
      </c>
      <c r="L96" s="24"/>
      <c r="AU96" s="12" t="s">
        <v>127</v>
      </c>
    </row>
    <row r="97" spans="2:12" s="119" customFormat="1" ht="24.95" customHeight="1">
      <c r="B97" s="118"/>
      <c r="D97" s="120" t="s">
        <v>2617</v>
      </c>
      <c r="E97" s="121"/>
      <c r="F97" s="121"/>
      <c r="G97" s="121"/>
      <c r="H97" s="121"/>
      <c r="I97" s="121"/>
      <c r="J97" s="122">
        <f>J119</f>
        <v>0</v>
      </c>
      <c r="L97" s="118"/>
    </row>
    <row r="98" spans="2:12" s="119" customFormat="1" ht="24.95" customHeight="1">
      <c r="B98" s="118"/>
      <c r="D98" s="120" t="s">
        <v>2618</v>
      </c>
      <c r="E98" s="121"/>
      <c r="F98" s="121"/>
      <c r="G98" s="121"/>
      <c r="H98" s="121"/>
      <c r="I98" s="121"/>
      <c r="J98" s="122">
        <f>J144</f>
        <v>0</v>
      </c>
      <c r="L98" s="118"/>
    </row>
    <row r="99" spans="2:12" s="217" customFormat="1" ht="21.75" customHeight="1">
      <c r="B99" s="24"/>
      <c r="L99" s="24"/>
    </row>
    <row r="100" spans="2:12" s="217" customFormat="1" ht="6.95" customHeight="1">
      <c r="B100" s="38"/>
      <c r="C100" s="39"/>
      <c r="D100" s="39"/>
      <c r="E100" s="39"/>
      <c r="F100" s="39"/>
      <c r="G100" s="39"/>
      <c r="H100" s="39"/>
      <c r="I100" s="39"/>
      <c r="J100" s="39"/>
      <c r="K100" s="39"/>
      <c r="L100" s="24"/>
    </row>
    <row r="101" s="211" customFormat="1" ht="12"/>
    <row r="102" s="211" customFormat="1" ht="12"/>
    <row r="103" s="211" customFormat="1" ht="12"/>
    <row r="104" spans="2:12" s="217" customFormat="1" ht="6.95" customHeight="1">
      <c r="B104" s="40"/>
      <c r="C104" s="41"/>
      <c r="D104" s="41"/>
      <c r="E104" s="41"/>
      <c r="F104" s="41"/>
      <c r="G104" s="41"/>
      <c r="H104" s="41"/>
      <c r="I104" s="41"/>
      <c r="J104" s="41"/>
      <c r="K104" s="41"/>
      <c r="L104" s="24"/>
    </row>
    <row r="105" spans="2:12" s="217" customFormat="1" ht="24.95" customHeight="1">
      <c r="B105" s="24"/>
      <c r="C105" s="16" t="s">
        <v>152</v>
      </c>
      <c r="L105" s="24"/>
    </row>
    <row r="106" spans="2:12" s="217" customFormat="1" ht="6.95" customHeight="1">
      <c r="B106" s="24"/>
      <c r="L106" s="24"/>
    </row>
    <row r="107" spans="2:12" s="217" customFormat="1" ht="12" customHeight="1">
      <c r="B107" s="24"/>
      <c r="C107" s="218" t="s">
        <v>14</v>
      </c>
      <c r="L107" s="24"/>
    </row>
    <row r="108" spans="2:12" s="217" customFormat="1" ht="24.75" customHeight="1">
      <c r="B108" s="24"/>
      <c r="E108" s="440" t="str">
        <f>E7</f>
        <v>2. etapa modernizace obj. č. 306 (hangár H53) - části západ a úseků části východ situovaného v areálu LOM PRAHA s.p. na letišti Praha – Kbely</v>
      </c>
      <c r="F108" s="441"/>
      <c r="G108" s="441"/>
      <c r="H108" s="441"/>
      <c r="L108" s="24"/>
    </row>
    <row r="109" spans="2:12" s="217" customFormat="1" ht="12" customHeight="1">
      <c r="B109" s="24"/>
      <c r="C109" s="218" t="s">
        <v>119</v>
      </c>
      <c r="L109" s="24"/>
    </row>
    <row r="110" spans="2:12" s="217" customFormat="1" ht="16.5" customHeight="1">
      <c r="B110" s="24"/>
      <c r="E110" s="427" t="str">
        <f>E9</f>
        <v>10 - Areálový vodovod - část západ</v>
      </c>
      <c r="F110" s="439"/>
      <c r="G110" s="439"/>
      <c r="H110" s="439"/>
      <c r="L110" s="24"/>
    </row>
    <row r="111" spans="2:12" s="217" customFormat="1" ht="6.95" customHeight="1">
      <c r="B111" s="24"/>
      <c r="L111" s="24"/>
    </row>
    <row r="112" spans="2:12" s="217" customFormat="1" ht="12" customHeight="1">
      <c r="B112" s="24"/>
      <c r="C112" s="218" t="s">
        <v>17</v>
      </c>
      <c r="F112" s="216" t="str">
        <f>F12</f>
        <v>Areál LOM PRAHA s.p., Praha 9 - Kbely</v>
      </c>
      <c r="I112" s="218" t="s">
        <v>18</v>
      </c>
      <c r="J112" s="210">
        <f>IF(J12="","",J12)</f>
        <v>43760</v>
      </c>
      <c r="L112" s="24"/>
    </row>
    <row r="113" spans="2:12" s="217" customFormat="1" ht="6.95" customHeight="1">
      <c r="B113" s="24"/>
      <c r="L113" s="24"/>
    </row>
    <row r="114" spans="2:12" s="217" customFormat="1" ht="27.95" customHeight="1">
      <c r="B114" s="24"/>
      <c r="C114" s="218" t="s">
        <v>19</v>
      </c>
      <c r="F114" s="216" t="str">
        <f>E15</f>
        <v>LOM PRAHA s.p.</v>
      </c>
      <c r="I114" s="218" t="s">
        <v>23</v>
      </c>
      <c r="J114" s="114" t="str">
        <f>E21</f>
        <v>DIGITRONIC CZ s.r.o.</v>
      </c>
      <c r="L114" s="24"/>
    </row>
    <row r="115" spans="2:12" s="217" customFormat="1" ht="15.2" customHeight="1">
      <c r="B115" s="24"/>
      <c r="C115" s="218" t="s">
        <v>22</v>
      </c>
      <c r="F115" s="219">
        <f>IF(E18="","",E18)</f>
        <v>0</v>
      </c>
      <c r="G115" s="92"/>
      <c r="H115" s="92"/>
      <c r="I115" s="218" t="s">
        <v>26</v>
      </c>
      <c r="J115" s="212" t="str">
        <f>E24</f>
        <v/>
      </c>
      <c r="K115" s="92"/>
      <c r="L115" s="24"/>
    </row>
    <row r="116" spans="2:12" s="217" customFormat="1" ht="10.35" customHeight="1">
      <c r="B116" s="24"/>
      <c r="L116" s="24"/>
    </row>
    <row r="117" spans="2:20" s="131" customFormat="1" ht="29.25" customHeight="1">
      <c r="B117" s="127"/>
      <c r="C117" s="128" t="s">
        <v>153</v>
      </c>
      <c r="D117" s="129" t="s">
        <v>53</v>
      </c>
      <c r="E117" s="129" t="s">
        <v>49</v>
      </c>
      <c r="F117" s="129" t="s">
        <v>50</v>
      </c>
      <c r="G117" s="129" t="s">
        <v>154</v>
      </c>
      <c r="H117" s="129" t="s">
        <v>155</v>
      </c>
      <c r="I117" s="129" t="s">
        <v>156</v>
      </c>
      <c r="J117" s="129" t="s">
        <v>125</v>
      </c>
      <c r="K117" s="130" t="s">
        <v>157</v>
      </c>
      <c r="L117" s="127"/>
      <c r="M117" s="54" t="s">
        <v>1</v>
      </c>
      <c r="N117" s="55" t="s">
        <v>32</v>
      </c>
      <c r="O117" s="55" t="s">
        <v>158</v>
      </c>
      <c r="P117" s="55" t="s">
        <v>159</v>
      </c>
      <c r="Q117" s="55" t="s">
        <v>160</v>
      </c>
      <c r="R117" s="55" t="s">
        <v>161</v>
      </c>
      <c r="S117" s="55" t="s">
        <v>162</v>
      </c>
      <c r="T117" s="56" t="s">
        <v>163</v>
      </c>
    </row>
    <row r="118" spans="2:63" s="217" customFormat="1" ht="22.9" customHeight="1">
      <c r="B118" s="24"/>
      <c r="C118" s="60" t="s">
        <v>164</v>
      </c>
      <c r="J118" s="132">
        <f>BK118</f>
        <v>0</v>
      </c>
      <c r="L118" s="24"/>
      <c r="M118" s="57"/>
      <c r="N118" s="48"/>
      <c r="O118" s="48"/>
      <c r="P118" s="133">
        <f>P119+P144</f>
        <v>0</v>
      </c>
      <c r="Q118" s="48"/>
      <c r="R118" s="133">
        <f>R119+R144</f>
        <v>0</v>
      </c>
      <c r="S118" s="48"/>
      <c r="T118" s="134">
        <f>T119+T144</f>
        <v>0</v>
      </c>
      <c r="AT118" s="12" t="s">
        <v>67</v>
      </c>
      <c r="AU118" s="12" t="s">
        <v>127</v>
      </c>
      <c r="BK118" s="135">
        <f>BK119+BK144</f>
        <v>0</v>
      </c>
    </row>
    <row r="119" spans="2:63" s="137" customFormat="1" ht="25.9" customHeight="1">
      <c r="B119" s="136"/>
      <c r="D119" s="138" t="s">
        <v>67</v>
      </c>
      <c r="E119" s="139" t="s">
        <v>2619</v>
      </c>
      <c r="F119" s="139" t="s">
        <v>168</v>
      </c>
      <c r="J119" s="140">
        <f>BK119</f>
        <v>0</v>
      </c>
      <c r="L119" s="136"/>
      <c r="M119" s="141"/>
      <c r="N119" s="142"/>
      <c r="O119" s="142"/>
      <c r="P119" s="143">
        <f>SUM(P120:P143)</f>
        <v>0</v>
      </c>
      <c r="Q119" s="142"/>
      <c r="R119" s="143">
        <f>SUM(R120:R143)</f>
        <v>0</v>
      </c>
      <c r="S119" s="142"/>
      <c r="T119" s="144">
        <f>SUM(T120:T143)</f>
        <v>0</v>
      </c>
      <c r="AR119" s="138" t="s">
        <v>75</v>
      </c>
      <c r="AT119" s="145" t="s">
        <v>67</v>
      </c>
      <c r="AU119" s="145" t="s">
        <v>68</v>
      </c>
      <c r="AY119" s="138" t="s">
        <v>167</v>
      </c>
      <c r="BK119" s="146">
        <f>SUM(BK120:BK143)</f>
        <v>0</v>
      </c>
    </row>
    <row r="120" spans="2:65" s="217" customFormat="1" ht="24" customHeight="1">
      <c r="B120" s="24"/>
      <c r="C120" s="149" t="s">
        <v>279</v>
      </c>
      <c r="D120" s="149" t="s">
        <v>169</v>
      </c>
      <c r="E120" s="150" t="s">
        <v>2620</v>
      </c>
      <c r="F120" s="151" t="s">
        <v>2621</v>
      </c>
      <c r="G120" s="152" t="s">
        <v>208</v>
      </c>
      <c r="H120" s="153">
        <v>10</v>
      </c>
      <c r="I120" s="3"/>
      <c r="J120" s="154">
        <f>ROUND(I120*H120,2)</f>
        <v>0</v>
      </c>
      <c r="K120" s="151" t="s">
        <v>1</v>
      </c>
      <c r="L120" s="24"/>
      <c r="M120" s="155" t="s">
        <v>1</v>
      </c>
      <c r="N120" s="156" t="s">
        <v>33</v>
      </c>
      <c r="O120" s="157">
        <v>0</v>
      </c>
      <c r="P120" s="157">
        <f>O120*H120</f>
        <v>0</v>
      </c>
      <c r="Q120" s="157">
        <v>0</v>
      </c>
      <c r="R120" s="157">
        <f>Q120*H120</f>
        <v>0</v>
      </c>
      <c r="S120" s="157">
        <v>0</v>
      </c>
      <c r="T120" s="158">
        <f>S120*H120</f>
        <v>0</v>
      </c>
      <c r="AR120" s="159" t="s">
        <v>174</v>
      </c>
      <c r="AT120" s="159" t="s">
        <v>169</v>
      </c>
      <c r="AU120" s="159" t="s">
        <v>75</v>
      </c>
      <c r="AY120" s="12" t="s">
        <v>167</v>
      </c>
      <c r="BE120" s="160">
        <f>IF(N120="základní",J120,0)</f>
        <v>0</v>
      </c>
      <c r="BF120" s="160">
        <f>IF(N120="snížená",J120,0)</f>
        <v>0</v>
      </c>
      <c r="BG120" s="160">
        <f>IF(N120="zákl. přenesená",J120,0)</f>
        <v>0</v>
      </c>
      <c r="BH120" s="160">
        <f>IF(N120="sníž. přenesená",J120,0)</f>
        <v>0</v>
      </c>
      <c r="BI120" s="160">
        <f>IF(N120="nulová",J120,0)</f>
        <v>0</v>
      </c>
      <c r="BJ120" s="12" t="s">
        <v>75</v>
      </c>
      <c r="BK120" s="160">
        <f>ROUND(I120*H120,2)</f>
        <v>0</v>
      </c>
      <c r="BL120" s="12" t="s">
        <v>174</v>
      </c>
      <c r="BM120" s="159" t="s">
        <v>77</v>
      </c>
    </row>
    <row r="121" spans="2:47" s="217" customFormat="1" ht="12">
      <c r="B121" s="24"/>
      <c r="D121" s="161" t="s">
        <v>176</v>
      </c>
      <c r="F121" s="162" t="s">
        <v>2621</v>
      </c>
      <c r="L121" s="24"/>
      <c r="M121" s="163"/>
      <c r="N121" s="50"/>
      <c r="O121" s="50"/>
      <c r="P121" s="50"/>
      <c r="Q121" s="50"/>
      <c r="R121" s="50"/>
      <c r="S121" s="50"/>
      <c r="T121" s="51"/>
      <c r="AT121" s="12" t="s">
        <v>176</v>
      </c>
      <c r="AU121" s="12" t="s">
        <v>75</v>
      </c>
    </row>
    <row r="122" spans="2:65" s="217" customFormat="1" ht="16.5" customHeight="1">
      <c r="B122" s="24"/>
      <c r="C122" s="149" t="s">
        <v>8</v>
      </c>
      <c r="D122" s="149" t="s">
        <v>169</v>
      </c>
      <c r="E122" s="150" t="s">
        <v>2622</v>
      </c>
      <c r="F122" s="151" t="s">
        <v>2623</v>
      </c>
      <c r="G122" s="152" t="s">
        <v>208</v>
      </c>
      <c r="H122" s="153">
        <v>4</v>
      </c>
      <c r="I122" s="3"/>
      <c r="J122" s="154">
        <f>ROUND(I122*H122,2)</f>
        <v>0</v>
      </c>
      <c r="K122" s="151" t="s">
        <v>1</v>
      </c>
      <c r="L122" s="24"/>
      <c r="M122" s="155" t="s">
        <v>1</v>
      </c>
      <c r="N122" s="156" t="s">
        <v>33</v>
      </c>
      <c r="O122" s="157">
        <v>0</v>
      </c>
      <c r="P122" s="157">
        <f>O122*H122</f>
        <v>0</v>
      </c>
      <c r="Q122" s="157">
        <v>0</v>
      </c>
      <c r="R122" s="157">
        <f>Q122*H122</f>
        <v>0</v>
      </c>
      <c r="S122" s="157">
        <v>0</v>
      </c>
      <c r="T122" s="158">
        <f>S122*H122</f>
        <v>0</v>
      </c>
      <c r="AR122" s="159" t="s">
        <v>174</v>
      </c>
      <c r="AT122" s="159" t="s">
        <v>169</v>
      </c>
      <c r="AU122" s="159" t="s">
        <v>75</v>
      </c>
      <c r="AY122" s="12" t="s">
        <v>167</v>
      </c>
      <c r="BE122" s="160">
        <f>IF(N122="základní",J122,0)</f>
        <v>0</v>
      </c>
      <c r="BF122" s="160">
        <f>IF(N122="snížená",J122,0)</f>
        <v>0</v>
      </c>
      <c r="BG122" s="160">
        <f>IF(N122="zákl. přenesená",J122,0)</f>
        <v>0</v>
      </c>
      <c r="BH122" s="160">
        <f>IF(N122="sníž. přenesená",J122,0)</f>
        <v>0</v>
      </c>
      <c r="BI122" s="160">
        <f>IF(N122="nulová",J122,0)</f>
        <v>0</v>
      </c>
      <c r="BJ122" s="12" t="s">
        <v>75</v>
      </c>
      <c r="BK122" s="160">
        <f>ROUND(I122*H122,2)</f>
        <v>0</v>
      </c>
      <c r="BL122" s="12" t="s">
        <v>174</v>
      </c>
      <c r="BM122" s="159" t="s">
        <v>174</v>
      </c>
    </row>
    <row r="123" spans="2:47" s="217" customFormat="1" ht="12">
      <c r="B123" s="24"/>
      <c r="D123" s="161" t="s">
        <v>176</v>
      </c>
      <c r="F123" s="162" t="s">
        <v>2623</v>
      </c>
      <c r="L123" s="24"/>
      <c r="M123" s="163"/>
      <c r="N123" s="50"/>
      <c r="O123" s="50"/>
      <c r="P123" s="50"/>
      <c r="Q123" s="50"/>
      <c r="R123" s="50"/>
      <c r="S123" s="50"/>
      <c r="T123" s="51"/>
      <c r="AT123" s="12" t="s">
        <v>176</v>
      </c>
      <c r="AU123" s="12" t="s">
        <v>75</v>
      </c>
    </row>
    <row r="124" spans="2:65" s="217" customFormat="1" ht="16.5" customHeight="1">
      <c r="B124" s="24"/>
      <c r="C124" s="149" t="s">
        <v>291</v>
      </c>
      <c r="D124" s="149" t="s">
        <v>169</v>
      </c>
      <c r="E124" s="150" t="s">
        <v>2624</v>
      </c>
      <c r="F124" s="151" t="s">
        <v>2625</v>
      </c>
      <c r="G124" s="152" t="s">
        <v>941</v>
      </c>
      <c r="H124" s="153">
        <v>2</v>
      </c>
      <c r="I124" s="3"/>
      <c r="J124" s="154">
        <f>ROUND(I124*H124,2)</f>
        <v>0</v>
      </c>
      <c r="K124" s="151" t="s">
        <v>1</v>
      </c>
      <c r="L124" s="24"/>
      <c r="M124" s="155" t="s">
        <v>1</v>
      </c>
      <c r="N124" s="156" t="s">
        <v>33</v>
      </c>
      <c r="O124" s="157">
        <v>0</v>
      </c>
      <c r="P124" s="157">
        <f>O124*H124</f>
        <v>0</v>
      </c>
      <c r="Q124" s="157">
        <v>0</v>
      </c>
      <c r="R124" s="157">
        <f>Q124*H124</f>
        <v>0</v>
      </c>
      <c r="S124" s="157">
        <v>0</v>
      </c>
      <c r="T124" s="158">
        <f>S124*H124</f>
        <v>0</v>
      </c>
      <c r="AR124" s="159" t="s">
        <v>174</v>
      </c>
      <c r="AT124" s="159" t="s">
        <v>169</v>
      </c>
      <c r="AU124" s="159" t="s">
        <v>75</v>
      </c>
      <c r="AY124" s="12" t="s">
        <v>167</v>
      </c>
      <c r="BE124" s="160">
        <f>IF(N124="základní",J124,0)</f>
        <v>0</v>
      </c>
      <c r="BF124" s="160">
        <f>IF(N124="snížená",J124,0)</f>
        <v>0</v>
      </c>
      <c r="BG124" s="160">
        <f>IF(N124="zákl. přenesená",J124,0)</f>
        <v>0</v>
      </c>
      <c r="BH124" s="160">
        <f>IF(N124="sníž. přenesená",J124,0)</f>
        <v>0</v>
      </c>
      <c r="BI124" s="160">
        <f>IF(N124="nulová",J124,0)</f>
        <v>0</v>
      </c>
      <c r="BJ124" s="12" t="s">
        <v>75</v>
      </c>
      <c r="BK124" s="160">
        <f>ROUND(I124*H124,2)</f>
        <v>0</v>
      </c>
      <c r="BL124" s="12" t="s">
        <v>174</v>
      </c>
      <c r="BM124" s="159" t="s">
        <v>213</v>
      </c>
    </row>
    <row r="125" spans="2:47" s="217" customFormat="1" ht="12">
      <c r="B125" s="24"/>
      <c r="D125" s="161" t="s">
        <v>176</v>
      </c>
      <c r="F125" s="162" t="s">
        <v>2625</v>
      </c>
      <c r="L125" s="24"/>
      <c r="M125" s="163"/>
      <c r="N125" s="50"/>
      <c r="O125" s="50"/>
      <c r="P125" s="50"/>
      <c r="Q125" s="50"/>
      <c r="R125" s="50"/>
      <c r="S125" s="50"/>
      <c r="T125" s="51"/>
      <c r="AT125" s="12" t="s">
        <v>176</v>
      </c>
      <c r="AU125" s="12" t="s">
        <v>75</v>
      </c>
    </row>
    <row r="126" spans="2:65" s="217" customFormat="1" ht="16.5" customHeight="1">
      <c r="B126" s="24"/>
      <c r="C126" s="149" t="s">
        <v>296</v>
      </c>
      <c r="D126" s="149" t="s">
        <v>169</v>
      </c>
      <c r="E126" s="150" t="s">
        <v>2626</v>
      </c>
      <c r="F126" s="151" t="s">
        <v>2627</v>
      </c>
      <c r="G126" s="152" t="s">
        <v>216</v>
      </c>
      <c r="H126" s="153">
        <v>127</v>
      </c>
      <c r="I126" s="3"/>
      <c r="J126" s="154">
        <f>ROUND(I126*H126,2)</f>
        <v>0</v>
      </c>
      <c r="K126" s="151" t="s">
        <v>1</v>
      </c>
      <c r="L126" s="24"/>
      <c r="M126" s="155" t="s">
        <v>1</v>
      </c>
      <c r="N126" s="156" t="s">
        <v>33</v>
      </c>
      <c r="O126" s="157">
        <v>0</v>
      </c>
      <c r="P126" s="157">
        <f>O126*H126</f>
        <v>0</v>
      </c>
      <c r="Q126" s="157">
        <v>0</v>
      </c>
      <c r="R126" s="157">
        <f>Q126*H126</f>
        <v>0</v>
      </c>
      <c r="S126" s="157">
        <v>0</v>
      </c>
      <c r="T126" s="158">
        <f>S126*H126</f>
        <v>0</v>
      </c>
      <c r="AR126" s="159" t="s">
        <v>174</v>
      </c>
      <c r="AT126" s="159" t="s">
        <v>169</v>
      </c>
      <c r="AU126" s="159" t="s">
        <v>75</v>
      </c>
      <c r="AY126" s="12" t="s">
        <v>167</v>
      </c>
      <c r="BE126" s="160">
        <f>IF(N126="základní",J126,0)</f>
        <v>0</v>
      </c>
      <c r="BF126" s="160">
        <f>IF(N126="snížená",J126,0)</f>
        <v>0</v>
      </c>
      <c r="BG126" s="160">
        <f>IF(N126="zákl. přenesená",J126,0)</f>
        <v>0</v>
      </c>
      <c r="BH126" s="160">
        <f>IF(N126="sníž. přenesená",J126,0)</f>
        <v>0</v>
      </c>
      <c r="BI126" s="160">
        <f>IF(N126="nulová",J126,0)</f>
        <v>0</v>
      </c>
      <c r="BJ126" s="12" t="s">
        <v>75</v>
      </c>
      <c r="BK126" s="160">
        <f>ROUND(I126*H126,2)</f>
        <v>0</v>
      </c>
      <c r="BL126" s="12" t="s">
        <v>174</v>
      </c>
      <c r="BM126" s="159" t="s">
        <v>231</v>
      </c>
    </row>
    <row r="127" spans="2:47" s="217" customFormat="1" ht="12">
      <c r="B127" s="24"/>
      <c r="D127" s="161" t="s">
        <v>176</v>
      </c>
      <c r="F127" s="162" t="s">
        <v>2627</v>
      </c>
      <c r="L127" s="24"/>
      <c r="M127" s="163"/>
      <c r="N127" s="50"/>
      <c r="O127" s="50"/>
      <c r="P127" s="50"/>
      <c r="Q127" s="50"/>
      <c r="R127" s="50"/>
      <c r="S127" s="50"/>
      <c r="T127" s="51"/>
      <c r="AT127" s="12" t="s">
        <v>176</v>
      </c>
      <c r="AU127" s="12" t="s">
        <v>75</v>
      </c>
    </row>
    <row r="128" spans="2:65" s="217" customFormat="1" ht="16.5" customHeight="1">
      <c r="B128" s="24"/>
      <c r="C128" s="149" t="s">
        <v>301</v>
      </c>
      <c r="D128" s="149" t="s">
        <v>169</v>
      </c>
      <c r="E128" s="150" t="s">
        <v>2628</v>
      </c>
      <c r="F128" s="151" t="s">
        <v>2629</v>
      </c>
      <c r="G128" s="152" t="s">
        <v>208</v>
      </c>
      <c r="H128" s="153">
        <v>10</v>
      </c>
      <c r="I128" s="3"/>
      <c r="J128" s="154">
        <f>ROUND(I128*H128,2)</f>
        <v>0</v>
      </c>
      <c r="K128" s="151" t="s">
        <v>1</v>
      </c>
      <c r="L128" s="24"/>
      <c r="M128" s="155" t="s">
        <v>1</v>
      </c>
      <c r="N128" s="156" t="s">
        <v>33</v>
      </c>
      <c r="O128" s="157">
        <v>0</v>
      </c>
      <c r="P128" s="157">
        <f>O128*H128</f>
        <v>0</v>
      </c>
      <c r="Q128" s="157">
        <v>0</v>
      </c>
      <c r="R128" s="157">
        <f>Q128*H128</f>
        <v>0</v>
      </c>
      <c r="S128" s="157">
        <v>0</v>
      </c>
      <c r="T128" s="158">
        <f>S128*H128</f>
        <v>0</v>
      </c>
      <c r="AR128" s="159" t="s">
        <v>174</v>
      </c>
      <c r="AT128" s="159" t="s">
        <v>169</v>
      </c>
      <c r="AU128" s="159" t="s">
        <v>75</v>
      </c>
      <c r="AY128" s="12" t="s">
        <v>167</v>
      </c>
      <c r="BE128" s="160">
        <f>IF(N128="základní",J128,0)</f>
        <v>0</v>
      </c>
      <c r="BF128" s="160">
        <f>IF(N128="snížená",J128,0)</f>
        <v>0</v>
      </c>
      <c r="BG128" s="160">
        <f>IF(N128="zákl. přenesená",J128,0)</f>
        <v>0</v>
      </c>
      <c r="BH128" s="160">
        <f>IF(N128="sníž. přenesená",J128,0)</f>
        <v>0</v>
      </c>
      <c r="BI128" s="160">
        <f>IF(N128="nulová",J128,0)</f>
        <v>0</v>
      </c>
      <c r="BJ128" s="12" t="s">
        <v>75</v>
      </c>
      <c r="BK128" s="160">
        <f>ROUND(I128*H128,2)</f>
        <v>0</v>
      </c>
      <c r="BL128" s="12" t="s">
        <v>174</v>
      </c>
      <c r="BM128" s="159" t="s">
        <v>13</v>
      </c>
    </row>
    <row r="129" spans="2:47" s="217" customFormat="1" ht="12">
      <c r="B129" s="24"/>
      <c r="D129" s="161" t="s">
        <v>176</v>
      </c>
      <c r="F129" s="162" t="s">
        <v>2629</v>
      </c>
      <c r="L129" s="24"/>
      <c r="M129" s="163"/>
      <c r="N129" s="50"/>
      <c r="O129" s="50"/>
      <c r="P129" s="50"/>
      <c r="Q129" s="50"/>
      <c r="R129" s="50"/>
      <c r="S129" s="50"/>
      <c r="T129" s="51"/>
      <c r="AT129" s="12" t="s">
        <v>176</v>
      </c>
      <c r="AU129" s="12" t="s">
        <v>75</v>
      </c>
    </row>
    <row r="130" spans="2:65" s="217" customFormat="1" ht="16.5" customHeight="1">
      <c r="B130" s="24"/>
      <c r="C130" s="149" t="s">
        <v>306</v>
      </c>
      <c r="D130" s="149" t="s">
        <v>169</v>
      </c>
      <c r="E130" s="150" t="s">
        <v>2630</v>
      </c>
      <c r="F130" s="151" t="s">
        <v>2631</v>
      </c>
      <c r="G130" s="152" t="s">
        <v>727</v>
      </c>
      <c r="H130" s="153">
        <v>1</v>
      </c>
      <c r="I130" s="3"/>
      <c r="J130" s="154">
        <f>ROUND(I130*H130,2)</f>
        <v>0</v>
      </c>
      <c r="K130" s="151" t="s">
        <v>1</v>
      </c>
      <c r="L130" s="24"/>
      <c r="M130" s="155" t="s">
        <v>1</v>
      </c>
      <c r="N130" s="156" t="s">
        <v>33</v>
      </c>
      <c r="O130" s="157">
        <v>0</v>
      </c>
      <c r="P130" s="157">
        <f>O130*H130</f>
        <v>0</v>
      </c>
      <c r="Q130" s="157">
        <v>0</v>
      </c>
      <c r="R130" s="157">
        <f>Q130*H130</f>
        <v>0</v>
      </c>
      <c r="S130" s="157">
        <v>0</v>
      </c>
      <c r="T130" s="158">
        <f>S130*H130</f>
        <v>0</v>
      </c>
      <c r="AR130" s="159" t="s">
        <v>174</v>
      </c>
      <c r="AT130" s="159" t="s">
        <v>169</v>
      </c>
      <c r="AU130" s="159" t="s">
        <v>75</v>
      </c>
      <c r="AY130" s="12" t="s">
        <v>167</v>
      </c>
      <c r="BE130" s="160">
        <f>IF(N130="základní",J130,0)</f>
        <v>0</v>
      </c>
      <c r="BF130" s="160">
        <f>IF(N130="snížená",J130,0)</f>
        <v>0</v>
      </c>
      <c r="BG130" s="160">
        <f>IF(N130="zákl. přenesená",J130,0)</f>
        <v>0</v>
      </c>
      <c r="BH130" s="160">
        <f>IF(N130="sníž. přenesená",J130,0)</f>
        <v>0</v>
      </c>
      <c r="BI130" s="160">
        <f>IF(N130="nulová",J130,0)</f>
        <v>0</v>
      </c>
      <c r="BJ130" s="12" t="s">
        <v>75</v>
      </c>
      <c r="BK130" s="160">
        <f>ROUND(I130*H130,2)</f>
        <v>0</v>
      </c>
      <c r="BL130" s="12" t="s">
        <v>174</v>
      </c>
      <c r="BM130" s="159" t="s">
        <v>257</v>
      </c>
    </row>
    <row r="131" spans="2:47" s="217" customFormat="1" ht="12">
      <c r="B131" s="24"/>
      <c r="D131" s="161" t="s">
        <v>176</v>
      </c>
      <c r="F131" s="162" t="s">
        <v>2631</v>
      </c>
      <c r="L131" s="24"/>
      <c r="M131" s="163"/>
      <c r="N131" s="50"/>
      <c r="O131" s="50"/>
      <c r="P131" s="50"/>
      <c r="Q131" s="50"/>
      <c r="R131" s="50"/>
      <c r="S131" s="50"/>
      <c r="T131" s="51"/>
      <c r="AT131" s="12" t="s">
        <v>176</v>
      </c>
      <c r="AU131" s="12" t="s">
        <v>75</v>
      </c>
    </row>
    <row r="132" spans="2:65" s="217" customFormat="1" ht="16.5" customHeight="1">
      <c r="B132" s="24"/>
      <c r="C132" s="149" t="s">
        <v>321</v>
      </c>
      <c r="D132" s="149" t="s">
        <v>169</v>
      </c>
      <c r="E132" s="150" t="s">
        <v>2632</v>
      </c>
      <c r="F132" s="151" t="s">
        <v>2633</v>
      </c>
      <c r="G132" s="152" t="s">
        <v>216</v>
      </c>
      <c r="H132" s="153">
        <v>20</v>
      </c>
      <c r="I132" s="3"/>
      <c r="J132" s="154">
        <f>ROUND(I132*H132,2)</f>
        <v>0</v>
      </c>
      <c r="K132" s="151" t="s">
        <v>1</v>
      </c>
      <c r="L132" s="24"/>
      <c r="M132" s="155" t="s">
        <v>1</v>
      </c>
      <c r="N132" s="156" t="s">
        <v>33</v>
      </c>
      <c r="O132" s="157">
        <v>0</v>
      </c>
      <c r="P132" s="157">
        <f>O132*H132</f>
        <v>0</v>
      </c>
      <c r="Q132" s="157">
        <v>0</v>
      </c>
      <c r="R132" s="157">
        <f>Q132*H132</f>
        <v>0</v>
      </c>
      <c r="S132" s="157">
        <v>0</v>
      </c>
      <c r="T132" s="158">
        <f>S132*H132</f>
        <v>0</v>
      </c>
      <c r="AR132" s="159" t="s">
        <v>174</v>
      </c>
      <c r="AT132" s="159" t="s">
        <v>169</v>
      </c>
      <c r="AU132" s="159" t="s">
        <v>75</v>
      </c>
      <c r="AY132" s="12" t="s">
        <v>167</v>
      </c>
      <c r="BE132" s="160">
        <f>IF(N132="základní",J132,0)</f>
        <v>0</v>
      </c>
      <c r="BF132" s="160">
        <f>IF(N132="snížená",J132,0)</f>
        <v>0</v>
      </c>
      <c r="BG132" s="160">
        <f>IF(N132="zákl. přenesená",J132,0)</f>
        <v>0</v>
      </c>
      <c r="BH132" s="160">
        <f>IF(N132="sníž. přenesená",J132,0)</f>
        <v>0</v>
      </c>
      <c r="BI132" s="160">
        <f>IF(N132="nulová",J132,0)</f>
        <v>0</v>
      </c>
      <c r="BJ132" s="12" t="s">
        <v>75</v>
      </c>
      <c r="BK132" s="160">
        <f>ROUND(I132*H132,2)</f>
        <v>0</v>
      </c>
      <c r="BL132" s="12" t="s">
        <v>174</v>
      </c>
      <c r="BM132" s="159" t="s">
        <v>279</v>
      </c>
    </row>
    <row r="133" spans="2:47" s="217" customFormat="1" ht="12">
      <c r="B133" s="24"/>
      <c r="D133" s="161" t="s">
        <v>176</v>
      </c>
      <c r="F133" s="162" t="s">
        <v>2633</v>
      </c>
      <c r="L133" s="24"/>
      <c r="M133" s="163"/>
      <c r="N133" s="50"/>
      <c r="O133" s="50"/>
      <c r="P133" s="50"/>
      <c r="Q133" s="50"/>
      <c r="R133" s="50"/>
      <c r="S133" s="50"/>
      <c r="T133" s="51"/>
      <c r="AT133" s="12" t="s">
        <v>176</v>
      </c>
      <c r="AU133" s="12" t="s">
        <v>75</v>
      </c>
    </row>
    <row r="134" spans="2:65" s="217" customFormat="1" ht="16.5" customHeight="1">
      <c r="B134" s="24"/>
      <c r="C134" s="149" t="s">
        <v>7</v>
      </c>
      <c r="D134" s="149" t="s">
        <v>169</v>
      </c>
      <c r="E134" s="150" t="s">
        <v>2634</v>
      </c>
      <c r="F134" s="151" t="s">
        <v>2635</v>
      </c>
      <c r="G134" s="152" t="s">
        <v>208</v>
      </c>
      <c r="H134" s="153">
        <v>10</v>
      </c>
      <c r="I134" s="3"/>
      <c r="J134" s="154">
        <f>ROUND(I134*H134,2)</f>
        <v>0</v>
      </c>
      <c r="K134" s="151" t="s">
        <v>1</v>
      </c>
      <c r="L134" s="24"/>
      <c r="M134" s="155" t="s">
        <v>1</v>
      </c>
      <c r="N134" s="156" t="s">
        <v>33</v>
      </c>
      <c r="O134" s="157">
        <v>0</v>
      </c>
      <c r="P134" s="157">
        <f>O134*H134</f>
        <v>0</v>
      </c>
      <c r="Q134" s="157">
        <v>0</v>
      </c>
      <c r="R134" s="157">
        <f>Q134*H134</f>
        <v>0</v>
      </c>
      <c r="S134" s="157">
        <v>0</v>
      </c>
      <c r="T134" s="158">
        <f>S134*H134</f>
        <v>0</v>
      </c>
      <c r="AR134" s="159" t="s">
        <v>174</v>
      </c>
      <c r="AT134" s="159" t="s">
        <v>169</v>
      </c>
      <c r="AU134" s="159" t="s">
        <v>75</v>
      </c>
      <c r="AY134" s="12" t="s">
        <v>167</v>
      </c>
      <c r="BE134" s="160">
        <f>IF(N134="základní",J134,0)</f>
        <v>0</v>
      </c>
      <c r="BF134" s="160">
        <f>IF(N134="snížená",J134,0)</f>
        <v>0</v>
      </c>
      <c r="BG134" s="160">
        <f>IF(N134="zákl. přenesená",J134,0)</f>
        <v>0</v>
      </c>
      <c r="BH134" s="160">
        <f>IF(N134="sníž. přenesená",J134,0)</f>
        <v>0</v>
      </c>
      <c r="BI134" s="160">
        <f>IF(N134="nulová",J134,0)</f>
        <v>0</v>
      </c>
      <c r="BJ134" s="12" t="s">
        <v>75</v>
      </c>
      <c r="BK134" s="160">
        <f>ROUND(I134*H134,2)</f>
        <v>0</v>
      </c>
      <c r="BL134" s="12" t="s">
        <v>174</v>
      </c>
      <c r="BM134" s="159" t="s">
        <v>291</v>
      </c>
    </row>
    <row r="135" spans="2:47" s="217" customFormat="1" ht="12">
      <c r="B135" s="24"/>
      <c r="D135" s="161" t="s">
        <v>176</v>
      </c>
      <c r="F135" s="162" t="s">
        <v>2635</v>
      </c>
      <c r="L135" s="24"/>
      <c r="M135" s="163"/>
      <c r="N135" s="50"/>
      <c r="O135" s="50"/>
      <c r="P135" s="50"/>
      <c r="Q135" s="50"/>
      <c r="R135" s="50"/>
      <c r="S135" s="50"/>
      <c r="T135" s="51"/>
      <c r="AT135" s="12" t="s">
        <v>176</v>
      </c>
      <c r="AU135" s="12" t="s">
        <v>75</v>
      </c>
    </row>
    <row r="136" spans="2:65" s="217" customFormat="1" ht="16.5" customHeight="1">
      <c r="B136" s="24"/>
      <c r="C136" s="149" t="s">
        <v>339</v>
      </c>
      <c r="D136" s="149" t="s">
        <v>169</v>
      </c>
      <c r="E136" s="150" t="s">
        <v>2636</v>
      </c>
      <c r="F136" s="151" t="s">
        <v>2637</v>
      </c>
      <c r="G136" s="152" t="s">
        <v>208</v>
      </c>
      <c r="H136" s="153">
        <v>4</v>
      </c>
      <c r="I136" s="3"/>
      <c r="J136" s="154">
        <f>ROUND(I136*H136,2)</f>
        <v>0</v>
      </c>
      <c r="K136" s="151" t="s">
        <v>1</v>
      </c>
      <c r="L136" s="24"/>
      <c r="M136" s="155" t="s">
        <v>1</v>
      </c>
      <c r="N136" s="156" t="s">
        <v>33</v>
      </c>
      <c r="O136" s="157">
        <v>0</v>
      </c>
      <c r="P136" s="157">
        <f>O136*H136</f>
        <v>0</v>
      </c>
      <c r="Q136" s="157">
        <v>0</v>
      </c>
      <c r="R136" s="157">
        <f>Q136*H136</f>
        <v>0</v>
      </c>
      <c r="S136" s="157">
        <v>0</v>
      </c>
      <c r="T136" s="158">
        <f>S136*H136</f>
        <v>0</v>
      </c>
      <c r="AR136" s="159" t="s">
        <v>174</v>
      </c>
      <c r="AT136" s="159" t="s">
        <v>169</v>
      </c>
      <c r="AU136" s="159" t="s">
        <v>75</v>
      </c>
      <c r="AY136" s="12" t="s">
        <v>167</v>
      </c>
      <c r="BE136" s="160">
        <f>IF(N136="základní",J136,0)</f>
        <v>0</v>
      </c>
      <c r="BF136" s="160">
        <f>IF(N136="snížená",J136,0)</f>
        <v>0</v>
      </c>
      <c r="BG136" s="160">
        <f>IF(N136="zákl. přenesená",J136,0)</f>
        <v>0</v>
      </c>
      <c r="BH136" s="160">
        <f>IF(N136="sníž. přenesená",J136,0)</f>
        <v>0</v>
      </c>
      <c r="BI136" s="160">
        <f>IF(N136="nulová",J136,0)</f>
        <v>0</v>
      </c>
      <c r="BJ136" s="12" t="s">
        <v>75</v>
      </c>
      <c r="BK136" s="160">
        <f>ROUND(I136*H136,2)</f>
        <v>0</v>
      </c>
      <c r="BL136" s="12" t="s">
        <v>174</v>
      </c>
      <c r="BM136" s="159" t="s">
        <v>301</v>
      </c>
    </row>
    <row r="137" spans="2:47" s="217" customFormat="1" ht="12">
      <c r="B137" s="24"/>
      <c r="D137" s="161" t="s">
        <v>176</v>
      </c>
      <c r="F137" s="162" t="s">
        <v>2637</v>
      </c>
      <c r="L137" s="24"/>
      <c r="M137" s="163"/>
      <c r="N137" s="50"/>
      <c r="O137" s="50"/>
      <c r="P137" s="50"/>
      <c r="Q137" s="50"/>
      <c r="R137" s="50"/>
      <c r="S137" s="50"/>
      <c r="T137" s="51"/>
      <c r="AT137" s="12" t="s">
        <v>176</v>
      </c>
      <c r="AU137" s="12" t="s">
        <v>75</v>
      </c>
    </row>
    <row r="138" spans="2:65" s="217" customFormat="1" ht="24" customHeight="1">
      <c r="B138" s="24"/>
      <c r="C138" s="149" t="s">
        <v>344</v>
      </c>
      <c r="D138" s="149" t="s">
        <v>169</v>
      </c>
      <c r="E138" s="150" t="s">
        <v>2638</v>
      </c>
      <c r="F138" s="151" t="s">
        <v>2639</v>
      </c>
      <c r="G138" s="152" t="s">
        <v>208</v>
      </c>
      <c r="H138" s="153">
        <v>4</v>
      </c>
      <c r="I138" s="3"/>
      <c r="J138" s="154">
        <f>ROUND(I138*H138,2)</f>
        <v>0</v>
      </c>
      <c r="K138" s="151" t="s">
        <v>1</v>
      </c>
      <c r="L138" s="24"/>
      <c r="M138" s="155" t="s">
        <v>1</v>
      </c>
      <c r="N138" s="156" t="s">
        <v>33</v>
      </c>
      <c r="O138" s="157">
        <v>0</v>
      </c>
      <c r="P138" s="157">
        <f>O138*H138</f>
        <v>0</v>
      </c>
      <c r="Q138" s="157">
        <v>0</v>
      </c>
      <c r="R138" s="157">
        <f>Q138*H138</f>
        <v>0</v>
      </c>
      <c r="S138" s="157">
        <v>0</v>
      </c>
      <c r="T138" s="158">
        <f>S138*H138</f>
        <v>0</v>
      </c>
      <c r="AR138" s="159" t="s">
        <v>174</v>
      </c>
      <c r="AT138" s="159" t="s">
        <v>169</v>
      </c>
      <c r="AU138" s="159" t="s">
        <v>75</v>
      </c>
      <c r="AY138" s="12" t="s">
        <v>167</v>
      </c>
      <c r="BE138" s="160">
        <f>IF(N138="základní",J138,0)</f>
        <v>0</v>
      </c>
      <c r="BF138" s="160">
        <f>IF(N138="snížená",J138,0)</f>
        <v>0</v>
      </c>
      <c r="BG138" s="160">
        <f>IF(N138="zákl. přenesená",J138,0)</f>
        <v>0</v>
      </c>
      <c r="BH138" s="160">
        <f>IF(N138="sníž. přenesená",J138,0)</f>
        <v>0</v>
      </c>
      <c r="BI138" s="160">
        <f>IF(N138="nulová",J138,0)</f>
        <v>0</v>
      </c>
      <c r="BJ138" s="12" t="s">
        <v>75</v>
      </c>
      <c r="BK138" s="160">
        <f>ROUND(I138*H138,2)</f>
        <v>0</v>
      </c>
      <c r="BL138" s="12" t="s">
        <v>174</v>
      </c>
      <c r="BM138" s="159" t="s">
        <v>321</v>
      </c>
    </row>
    <row r="139" spans="2:47" s="217" customFormat="1" ht="12">
      <c r="B139" s="24"/>
      <c r="D139" s="161" t="s">
        <v>176</v>
      </c>
      <c r="F139" s="162" t="s">
        <v>2639</v>
      </c>
      <c r="L139" s="24"/>
      <c r="M139" s="163"/>
      <c r="N139" s="50"/>
      <c r="O139" s="50"/>
      <c r="P139" s="50"/>
      <c r="Q139" s="50"/>
      <c r="R139" s="50"/>
      <c r="S139" s="50"/>
      <c r="T139" s="51"/>
      <c r="AT139" s="12" t="s">
        <v>176</v>
      </c>
      <c r="AU139" s="12" t="s">
        <v>75</v>
      </c>
    </row>
    <row r="140" spans="2:65" s="217" customFormat="1" ht="16.5" customHeight="1">
      <c r="B140" s="24"/>
      <c r="C140" s="149" t="s">
        <v>364</v>
      </c>
      <c r="D140" s="149" t="s">
        <v>169</v>
      </c>
      <c r="E140" s="150" t="s">
        <v>2640</v>
      </c>
      <c r="F140" s="151" t="s">
        <v>2611</v>
      </c>
      <c r="G140" s="152" t="s">
        <v>172</v>
      </c>
      <c r="H140" s="153">
        <v>253</v>
      </c>
      <c r="I140" s="3"/>
      <c r="J140" s="154">
        <f>ROUND(I140*H140,2)</f>
        <v>0</v>
      </c>
      <c r="K140" s="151" t="s">
        <v>1</v>
      </c>
      <c r="L140" s="24"/>
      <c r="M140" s="155" t="s">
        <v>1</v>
      </c>
      <c r="N140" s="156" t="s">
        <v>33</v>
      </c>
      <c r="O140" s="157">
        <v>0</v>
      </c>
      <c r="P140" s="157">
        <f>O140*H140</f>
        <v>0</v>
      </c>
      <c r="Q140" s="157">
        <v>0</v>
      </c>
      <c r="R140" s="157">
        <f>Q140*H140</f>
        <v>0</v>
      </c>
      <c r="S140" s="157">
        <v>0</v>
      </c>
      <c r="T140" s="158">
        <f>S140*H140</f>
        <v>0</v>
      </c>
      <c r="AR140" s="159" t="s">
        <v>174</v>
      </c>
      <c r="AT140" s="159" t="s">
        <v>169</v>
      </c>
      <c r="AU140" s="159" t="s">
        <v>75</v>
      </c>
      <c r="AY140" s="12" t="s">
        <v>167</v>
      </c>
      <c r="BE140" s="160">
        <f>IF(N140="základní",J140,0)</f>
        <v>0</v>
      </c>
      <c r="BF140" s="160">
        <f>IF(N140="snížená",J140,0)</f>
        <v>0</v>
      </c>
      <c r="BG140" s="160">
        <f>IF(N140="zákl. přenesená",J140,0)</f>
        <v>0</v>
      </c>
      <c r="BH140" s="160">
        <f>IF(N140="sníž. přenesená",J140,0)</f>
        <v>0</v>
      </c>
      <c r="BI140" s="160">
        <f>IF(N140="nulová",J140,0)</f>
        <v>0</v>
      </c>
      <c r="BJ140" s="12" t="s">
        <v>75</v>
      </c>
      <c r="BK140" s="160">
        <f>ROUND(I140*H140,2)</f>
        <v>0</v>
      </c>
      <c r="BL140" s="12" t="s">
        <v>174</v>
      </c>
      <c r="BM140" s="159" t="s">
        <v>339</v>
      </c>
    </row>
    <row r="141" spans="2:47" s="217" customFormat="1" ht="12">
      <c r="B141" s="24"/>
      <c r="D141" s="161" t="s">
        <v>176</v>
      </c>
      <c r="F141" s="162" t="s">
        <v>2611</v>
      </c>
      <c r="L141" s="24"/>
      <c r="M141" s="163"/>
      <c r="N141" s="50"/>
      <c r="O141" s="50"/>
      <c r="P141" s="50"/>
      <c r="Q141" s="50"/>
      <c r="R141" s="50"/>
      <c r="S141" s="50"/>
      <c r="T141" s="51"/>
      <c r="AT141" s="12" t="s">
        <v>176</v>
      </c>
      <c r="AU141" s="12" t="s">
        <v>75</v>
      </c>
    </row>
    <row r="142" spans="2:65" s="217" customFormat="1" ht="16.5" customHeight="1">
      <c r="B142" s="24"/>
      <c r="C142" s="149" t="s">
        <v>370</v>
      </c>
      <c r="D142" s="149" t="s">
        <v>169</v>
      </c>
      <c r="E142" s="150" t="s">
        <v>2641</v>
      </c>
      <c r="F142" s="151" t="s">
        <v>2642</v>
      </c>
      <c r="G142" s="152" t="s">
        <v>172</v>
      </c>
      <c r="H142" s="153">
        <v>357</v>
      </c>
      <c r="I142" s="3"/>
      <c r="J142" s="154">
        <f>ROUND(I142*H142,2)</f>
        <v>0</v>
      </c>
      <c r="K142" s="151" t="s">
        <v>1</v>
      </c>
      <c r="L142" s="24"/>
      <c r="M142" s="155" t="s">
        <v>1</v>
      </c>
      <c r="N142" s="156" t="s">
        <v>33</v>
      </c>
      <c r="O142" s="157">
        <v>0</v>
      </c>
      <c r="P142" s="157">
        <f>O142*H142</f>
        <v>0</v>
      </c>
      <c r="Q142" s="157">
        <v>0</v>
      </c>
      <c r="R142" s="157">
        <f>Q142*H142</f>
        <v>0</v>
      </c>
      <c r="S142" s="157">
        <v>0</v>
      </c>
      <c r="T142" s="158">
        <f>S142*H142</f>
        <v>0</v>
      </c>
      <c r="AR142" s="159" t="s">
        <v>174</v>
      </c>
      <c r="AT142" s="159" t="s">
        <v>169</v>
      </c>
      <c r="AU142" s="159" t="s">
        <v>75</v>
      </c>
      <c r="AY142" s="12" t="s">
        <v>167</v>
      </c>
      <c r="BE142" s="160">
        <f>IF(N142="základní",J142,0)</f>
        <v>0</v>
      </c>
      <c r="BF142" s="160">
        <f>IF(N142="snížená",J142,0)</f>
        <v>0</v>
      </c>
      <c r="BG142" s="160">
        <f>IF(N142="zákl. přenesená",J142,0)</f>
        <v>0</v>
      </c>
      <c r="BH142" s="160">
        <f>IF(N142="sníž. přenesená",J142,0)</f>
        <v>0</v>
      </c>
      <c r="BI142" s="160">
        <f>IF(N142="nulová",J142,0)</f>
        <v>0</v>
      </c>
      <c r="BJ142" s="12" t="s">
        <v>75</v>
      </c>
      <c r="BK142" s="160">
        <f>ROUND(I142*H142,2)</f>
        <v>0</v>
      </c>
      <c r="BL142" s="12" t="s">
        <v>174</v>
      </c>
      <c r="BM142" s="159" t="s">
        <v>364</v>
      </c>
    </row>
    <row r="143" spans="2:47" s="217" customFormat="1" ht="12">
      <c r="B143" s="24"/>
      <c r="D143" s="161" t="s">
        <v>176</v>
      </c>
      <c r="F143" s="162" t="s">
        <v>2642</v>
      </c>
      <c r="L143" s="24"/>
      <c r="M143" s="163"/>
      <c r="N143" s="50"/>
      <c r="O143" s="50"/>
      <c r="P143" s="50"/>
      <c r="Q143" s="50"/>
      <c r="R143" s="50"/>
      <c r="S143" s="50"/>
      <c r="T143" s="51"/>
      <c r="AT143" s="12" t="s">
        <v>176</v>
      </c>
      <c r="AU143" s="12" t="s">
        <v>75</v>
      </c>
    </row>
    <row r="144" spans="2:63" s="137" customFormat="1" ht="25.9" customHeight="1">
      <c r="B144" s="136"/>
      <c r="D144" s="138" t="s">
        <v>67</v>
      </c>
      <c r="E144" s="139" t="s">
        <v>2643</v>
      </c>
      <c r="F144" s="139" t="s">
        <v>2644</v>
      </c>
      <c r="J144" s="140">
        <f>BK144</f>
        <v>0</v>
      </c>
      <c r="L144" s="136"/>
      <c r="M144" s="141"/>
      <c r="N144" s="142"/>
      <c r="O144" s="142"/>
      <c r="P144" s="143">
        <f>SUM(P145:P170)</f>
        <v>0</v>
      </c>
      <c r="Q144" s="142"/>
      <c r="R144" s="143">
        <f>SUM(R145:R170)</f>
        <v>0</v>
      </c>
      <c r="S144" s="142"/>
      <c r="T144" s="144">
        <f>SUM(T145:T170)</f>
        <v>0</v>
      </c>
      <c r="AR144" s="138" t="s">
        <v>75</v>
      </c>
      <c r="AT144" s="145" t="s">
        <v>67</v>
      </c>
      <c r="AU144" s="145" t="s">
        <v>68</v>
      </c>
      <c r="AY144" s="138" t="s">
        <v>167</v>
      </c>
      <c r="BK144" s="146">
        <f>SUM(BK145:BK170)</f>
        <v>0</v>
      </c>
    </row>
    <row r="145" spans="2:65" s="217" customFormat="1" ht="16.5" customHeight="1">
      <c r="B145" s="24"/>
      <c r="C145" s="149" t="s">
        <v>75</v>
      </c>
      <c r="D145" s="149" t="s">
        <v>169</v>
      </c>
      <c r="E145" s="150" t="s">
        <v>2645</v>
      </c>
      <c r="F145" s="151" t="s">
        <v>2646</v>
      </c>
      <c r="G145" s="152" t="s">
        <v>508</v>
      </c>
      <c r="H145" s="153">
        <v>1</v>
      </c>
      <c r="I145" s="3"/>
      <c r="J145" s="154">
        <f>ROUND(I145*H145,2)</f>
        <v>0</v>
      </c>
      <c r="K145" s="151" t="s">
        <v>1</v>
      </c>
      <c r="L145" s="24"/>
      <c r="M145" s="155" t="s">
        <v>1</v>
      </c>
      <c r="N145" s="156" t="s">
        <v>33</v>
      </c>
      <c r="O145" s="157">
        <v>0</v>
      </c>
      <c r="P145" s="157">
        <f>O145*H145</f>
        <v>0</v>
      </c>
      <c r="Q145" s="157">
        <v>0</v>
      </c>
      <c r="R145" s="157">
        <f>Q145*H145</f>
        <v>0</v>
      </c>
      <c r="S145" s="157">
        <v>0</v>
      </c>
      <c r="T145" s="158">
        <f>S145*H145</f>
        <v>0</v>
      </c>
      <c r="AR145" s="159" t="s">
        <v>174</v>
      </c>
      <c r="AT145" s="159" t="s">
        <v>169</v>
      </c>
      <c r="AU145" s="159" t="s">
        <v>75</v>
      </c>
      <c r="AY145" s="12" t="s">
        <v>167</v>
      </c>
      <c r="BE145" s="160">
        <f>IF(N145="základní",J145,0)</f>
        <v>0</v>
      </c>
      <c r="BF145" s="160">
        <f>IF(N145="snížená",J145,0)</f>
        <v>0</v>
      </c>
      <c r="BG145" s="160">
        <f>IF(N145="zákl. přenesená",J145,0)</f>
        <v>0</v>
      </c>
      <c r="BH145" s="160">
        <f>IF(N145="sníž. přenesená",J145,0)</f>
        <v>0</v>
      </c>
      <c r="BI145" s="160">
        <f>IF(N145="nulová",J145,0)</f>
        <v>0</v>
      </c>
      <c r="BJ145" s="12" t="s">
        <v>75</v>
      </c>
      <c r="BK145" s="160">
        <f>ROUND(I145*H145,2)</f>
        <v>0</v>
      </c>
      <c r="BL145" s="12" t="s">
        <v>174</v>
      </c>
      <c r="BM145" s="159" t="s">
        <v>377</v>
      </c>
    </row>
    <row r="146" spans="2:47" s="217" customFormat="1" ht="12">
      <c r="B146" s="24"/>
      <c r="D146" s="161" t="s">
        <v>176</v>
      </c>
      <c r="F146" s="162" t="s">
        <v>2646</v>
      </c>
      <c r="L146" s="24"/>
      <c r="M146" s="163"/>
      <c r="N146" s="50"/>
      <c r="O146" s="50"/>
      <c r="P146" s="50"/>
      <c r="Q146" s="50"/>
      <c r="R146" s="50"/>
      <c r="S146" s="50"/>
      <c r="T146" s="51"/>
      <c r="AT146" s="12" t="s">
        <v>176</v>
      </c>
      <c r="AU146" s="12" t="s">
        <v>75</v>
      </c>
    </row>
    <row r="147" spans="2:65" s="217" customFormat="1" ht="16.5" customHeight="1">
      <c r="B147" s="24"/>
      <c r="C147" s="149" t="s">
        <v>77</v>
      </c>
      <c r="D147" s="149" t="s">
        <v>169</v>
      </c>
      <c r="E147" s="150" t="s">
        <v>2647</v>
      </c>
      <c r="F147" s="151" t="s">
        <v>2648</v>
      </c>
      <c r="G147" s="152" t="s">
        <v>2599</v>
      </c>
      <c r="H147" s="153">
        <v>2</v>
      </c>
      <c r="I147" s="3"/>
      <c r="J147" s="154">
        <f>ROUND(I147*H147,2)</f>
        <v>0</v>
      </c>
      <c r="K147" s="151" t="s">
        <v>1</v>
      </c>
      <c r="L147" s="24"/>
      <c r="M147" s="155" t="s">
        <v>1</v>
      </c>
      <c r="N147" s="156" t="s">
        <v>33</v>
      </c>
      <c r="O147" s="157">
        <v>0</v>
      </c>
      <c r="P147" s="157">
        <f>O147*H147</f>
        <v>0</v>
      </c>
      <c r="Q147" s="157">
        <v>0</v>
      </c>
      <c r="R147" s="157">
        <f>Q147*H147</f>
        <v>0</v>
      </c>
      <c r="S147" s="157">
        <v>0</v>
      </c>
      <c r="T147" s="158">
        <f>S147*H147</f>
        <v>0</v>
      </c>
      <c r="AR147" s="159" t="s">
        <v>174</v>
      </c>
      <c r="AT147" s="159" t="s">
        <v>169</v>
      </c>
      <c r="AU147" s="159" t="s">
        <v>75</v>
      </c>
      <c r="AY147" s="12" t="s">
        <v>167</v>
      </c>
      <c r="BE147" s="160">
        <f>IF(N147="základní",J147,0)</f>
        <v>0</v>
      </c>
      <c r="BF147" s="160">
        <f>IF(N147="snížená",J147,0)</f>
        <v>0</v>
      </c>
      <c r="BG147" s="160">
        <f>IF(N147="zákl. přenesená",J147,0)</f>
        <v>0</v>
      </c>
      <c r="BH147" s="160">
        <f>IF(N147="sníž. přenesená",J147,0)</f>
        <v>0</v>
      </c>
      <c r="BI147" s="160">
        <f>IF(N147="nulová",J147,0)</f>
        <v>0</v>
      </c>
      <c r="BJ147" s="12" t="s">
        <v>75</v>
      </c>
      <c r="BK147" s="160">
        <f>ROUND(I147*H147,2)</f>
        <v>0</v>
      </c>
      <c r="BL147" s="12" t="s">
        <v>174</v>
      </c>
      <c r="BM147" s="159" t="s">
        <v>403</v>
      </c>
    </row>
    <row r="148" spans="2:47" s="217" customFormat="1" ht="12">
      <c r="B148" s="24"/>
      <c r="D148" s="161" t="s">
        <v>176</v>
      </c>
      <c r="F148" s="162" t="s">
        <v>2648</v>
      </c>
      <c r="L148" s="24"/>
      <c r="M148" s="163"/>
      <c r="N148" s="50"/>
      <c r="O148" s="50"/>
      <c r="P148" s="50"/>
      <c r="Q148" s="50"/>
      <c r="R148" s="50"/>
      <c r="S148" s="50"/>
      <c r="T148" s="51"/>
      <c r="AT148" s="12" t="s">
        <v>176</v>
      </c>
      <c r="AU148" s="12" t="s">
        <v>75</v>
      </c>
    </row>
    <row r="149" spans="2:65" s="217" customFormat="1" ht="16.5" customHeight="1">
      <c r="B149" s="24"/>
      <c r="C149" s="149" t="s">
        <v>186</v>
      </c>
      <c r="D149" s="149" t="s">
        <v>169</v>
      </c>
      <c r="E149" s="150" t="s">
        <v>2649</v>
      </c>
      <c r="F149" s="151" t="s">
        <v>2650</v>
      </c>
      <c r="G149" s="152" t="s">
        <v>2599</v>
      </c>
      <c r="H149" s="153">
        <v>1</v>
      </c>
      <c r="I149" s="3"/>
      <c r="J149" s="154">
        <f>ROUND(I149*H149,2)</f>
        <v>0</v>
      </c>
      <c r="K149" s="151" t="s">
        <v>1</v>
      </c>
      <c r="L149" s="24"/>
      <c r="M149" s="155" t="s">
        <v>1</v>
      </c>
      <c r="N149" s="156" t="s">
        <v>33</v>
      </c>
      <c r="O149" s="157">
        <v>0</v>
      </c>
      <c r="P149" s="157">
        <f>O149*H149</f>
        <v>0</v>
      </c>
      <c r="Q149" s="157">
        <v>0</v>
      </c>
      <c r="R149" s="157">
        <f>Q149*H149</f>
        <v>0</v>
      </c>
      <c r="S149" s="157">
        <v>0</v>
      </c>
      <c r="T149" s="158">
        <f>S149*H149</f>
        <v>0</v>
      </c>
      <c r="AR149" s="159" t="s">
        <v>174</v>
      </c>
      <c r="AT149" s="159" t="s">
        <v>169</v>
      </c>
      <c r="AU149" s="159" t="s">
        <v>75</v>
      </c>
      <c r="AY149" s="12" t="s">
        <v>167</v>
      </c>
      <c r="BE149" s="160">
        <f>IF(N149="základní",J149,0)</f>
        <v>0</v>
      </c>
      <c r="BF149" s="160">
        <f>IF(N149="snížená",J149,0)</f>
        <v>0</v>
      </c>
      <c r="BG149" s="160">
        <f>IF(N149="zákl. přenesená",J149,0)</f>
        <v>0</v>
      </c>
      <c r="BH149" s="160">
        <f>IF(N149="sníž. přenesená",J149,0)</f>
        <v>0</v>
      </c>
      <c r="BI149" s="160">
        <f>IF(N149="nulová",J149,0)</f>
        <v>0</v>
      </c>
      <c r="BJ149" s="12" t="s">
        <v>75</v>
      </c>
      <c r="BK149" s="160">
        <f>ROUND(I149*H149,2)</f>
        <v>0</v>
      </c>
      <c r="BL149" s="12" t="s">
        <v>174</v>
      </c>
      <c r="BM149" s="159" t="s">
        <v>423</v>
      </c>
    </row>
    <row r="150" spans="2:47" s="217" customFormat="1" ht="12">
      <c r="B150" s="24"/>
      <c r="D150" s="161" t="s">
        <v>176</v>
      </c>
      <c r="F150" s="162" t="s">
        <v>2650</v>
      </c>
      <c r="L150" s="24"/>
      <c r="M150" s="163"/>
      <c r="N150" s="50"/>
      <c r="O150" s="50"/>
      <c r="P150" s="50"/>
      <c r="Q150" s="50"/>
      <c r="R150" s="50"/>
      <c r="S150" s="50"/>
      <c r="T150" s="51"/>
      <c r="AT150" s="12" t="s">
        <v>176</v>
      </c>
      <c r="AU150" s="12" t="s">
        <v>75</v>
      </c>
    </row>
    <row r="151" spans="2:65" s="217" customFormat="1" ht="16.5" customHeight="1">
      <c r="B151" s="24"/>
      <c r="C151" s="149" t="s">
        <v>174</v>
      </c>
      <c r="D151" s="149" t="s">
        <v>169</v>
      </c>
      <c r="E151" s="150" t="s">
        <v>2651</v>
      </c>
      <c r="F151" s="151" t="s">
        <v>2652</v>
      </c>
      <c r="G151" s="152" t="s">
        <v>941</v>
      </c>
      <c r="H151" s="153">
        <v>1</v>
      </c>
      <c r="I151" s="3"/>
      <c r="J151" s="154">
        <f>ROUND(I151*H151,2)</f>
        <v>0</v>
      </c>
      <c r="K151" s="151" t="s">
        <v>1</v>
      </c>
      <c r="L151" s="24"/>
      <c r="M151" s="155" t="s">
        <v>1</v>
      </c>
      <c r="N151" s="156" t="s">
        <v>33</v>
      </c>
      <c r="O151" s="157">
        <v>0</v>
      </c>
      <c r="P151" s="157">
        <f>O151*H151</f>
        <v>0</v>
      </c>
      <c r="Q151" s="157">
        <v>0</v>
      </c>
      <c r="R151" s="157">
        <f>Q151*H151</f>
        <v>0</v>
      </c>
      <c r="S151" s="157">
        <v>0</v>
      </c>
      <c r="T151" s="158">
        <f>S151*H151</f>
        <v>0</v>
      </c>
      <c r="AR151" s="159" t="s">
        <v>174</v>
      </c>
      <c r="AT151" s="159" t="s">
        <v>169</v>
      </c>
      <c r="AU151" s="159" t="s">
        <v>75</v>
      </c>
      <c r="AY151" s="12" t="s">
        <v>167</v>
      </c>
      <c r="BE151" s="160">
        <f>IF(N151="základní",J151,0)</f>
        <v>0</v>
      </c>
      <c r="BF151" s="160">
        <f>IF(N151="snížená",J151,0)</f>
        <v>0</v>
      </c>
      <c r="BG151" s="160">
        <f>IF(N151="zákl. přenesená",J151,0)</f>
        <v>0</v>
      </c>
      <c r="BH151" s="160">
        <f>IF(N151="sníž. přenesená",J151,0)</f>
        <v>0</v>
      </c>
      <c r="BI151" s="160">
        <f>IF(N151="nulová",J151,0)</f>
        <v>0</v>
      </c>
      <c r="BJ151" s="12" t="s">
        <v>75</v>
      </c>
      <c r="BK151" s="160">
        <f>ROUND(I151*H151,2)</f>
        <v>0</v>
      </c>
      <c r="BL151" s="12" t="s">
        <v>174</v>
      </c>
      <c r="BM151" s="159" t="s">
        <v>435</v>
      </c>
    </row>
    <row r="152" spans="2:47" s="217" customFormat="1" ht="12">
      <c r="B152" s="24"/>
      <c r="D152" s="161" t="s">
        <v>176</v>
      </c>
      <c r="F152" s="162" t="s">
        <v>2652</v>
      </c>
      <c r="L152" s="24"/>
      <c r="M152" s="163"/>
      <c r="N152" s="50"/>
      <c r="O152" s="50"/>
      <c r="P152" s="50"/>
      <c r="Q152" s="50"/>
      <c r="R152" s="50"/>
      <c r="S152" s="50"/>
      <c r="T152" s="51"/>
      <c r="AT152" s="12" t="s">
        <v>176</v>
      </c>
      <c r="AU152" s="12" t="s">
        <v>75</v>
      </c>
    </row>
    <row r="153" spans="2:65" s="217" customFormat="1" ht="16.5" customHeight="1">
      <c r="B153" s="24"/>
      <c r="C153" s="149" t="s">
        <v>205</v>
      </c>
      <c r="D153" s="149" t="s">
        <v>169</v>
      </c>
      <c r="E153" s="150" t="s">
        <v>2653</v>
      </c>
      <c r="F153" s="151" t="s">
        <v>2654</v>
      </c>
      <c r="G153" s="152" t="s">
        <v>2599</v>
      </c>
      <c r="H153" s="153">
        <v>1</v>
      </c>
      <c r="I153" s="3"/>
      <c r="J153" s="154">
        <f>ROUND(I153*H153,2)</f>
        <v>0</v>
      </c>
      <c r="K153" s="151" t="s">
        <v>1</v>
      </c>
      <c r="L153" s="24"/>
      <c r="M153" s="155" t="s">
        <v>1</v>
      </c>
      <c r="N153" s="156" t="s">
        <v>33</v>
      </c>
      <c r="O153" s="157">
        <v>0</v>
      </c>
      <c r="P153" s="157">
        <f>O153*H153</f>
        <v>0</v>
      </c>
      <c r="Q153" s="157">
        <v>0</v>
      </c>
      <c r="R153" s="157">
        <f>Q153*H153</f>
        <v>0</v>
      </c>
      <c r="S153" s="157">
        <v>0</v>
      </c>
      <c r="T153" s="158">
        <f>S153*H153</f>
        <v>0</v>
      </c>
      <c r="AR153" s="159" t="s">
        <v>174</v>
      </c>
      <c r="AT153" s="159" t="s">
        <v>169</v>
      </c>
      <c r="AU153" s="159" t="s">
        <v>75</v>
      </c>
      <c r="AY153" s="12" t="s">
        <v>167</v>
      </c>
      <c r="BE153" s="160">
        <f>IF(N153="základní",J153,0)</f>
        <v>0</v>
      </c>
      <c r="BF153" s="160">
        <f>IF(N153="snížená",J153,0)</f>
        <v>0</v>
      </c>
      <c r="BG153" s="160">
        <f>IF(N153="zákl. přenesená",J153,0)</f>
        <v>0</v>
      </c>
      <c r="BH153" s="160">
        <f>IF(N153="sníž. přenesená",J153,0)</f>
        <v>0</v>
      </c>
      <c r="BI153" s="160">
        <f>IF(N153="nulová",J153,0)</f>
        <v>0</v>
      </c>
      <c r="BJ153" s="12" t="s">
        <v>75</v>
      </c>
      <c r="BK153" s="160">
        <f>ROUND(I153*H153,2)</f>
        <v>0</v>
      </c>
      <c r="BL153" s="12" t="s">
        <v>174</v>
      </c>
      <c r="BM153" s="159" t="s">
        <v>447</v>
      </c>
    </row>
    <row r="154" spans="2:47" s="217" customFormat="1" ht="12">
      <c r="B154" s="24"/>
      <c r="D154" s="161" t="s">
        <v>176</v>
      </c>
      <c r="F154" s="162" t="s">
        <v>2654</v>
      </c>
      <c r="L154" s="24"/>
      <c r="M154" s="163"/>
      <c r="N154" s="50"/>
      <c r="O154" s="50"/>
      <c r="P154" s="50"/>
      <c r="Q154" s="50"/>
      <c r="R154" s="50"/>
      <c r="S154" s="50"/>
      <c r="T154" s="51"/>
      <c r="AT154" s="12" t="s">
        <v>176</v>
      </c>
      <c r="AU154" s="12" t="s">
        <v>75</v>
      </c>
    </row>
    <row r="155" spans="2:65" s="217" customFormat="1" ht="16.5" customHeight="1">
      <c r="B155" s="24"/>
      <c r="C155" s="149" t="s">
        <v>213</v>
      </c>
      <c r="D155" s="149" t="s">
        <v>169</v>
      </c>
      <c r="E155" s="150" t="s">
        <v>2655</v>
      </c>
      <c r="F155" s="151" t="s">
        <v>2656</v>
      </c>
      <c r="G155" s="152" t="s">
        <v>941</v>
      </c>
      <c r="H155" s="153">
        <v>15</v>
      </c>
      <c r="I155" s="3"/>
      <c r="J155" s="154">
        <f>ROUND(I155*H155,2)</f>
        <v>0</v>
      </c>
      <c r="K155" s="151" t="s">
        <v>1</v>
      </c>
      <c r="L155" s="24"/>
      <c r="M155" s="155" t="s">
        <v>1</v>
      </c>
      <c r="N155" s="156" t="s">
        <v>33</v>
      </c>
      <c r="O155" s="157">
        <v>0</v>
      </c>
      <c r="P155" s="157">
        <f>O155*H155</f>
        <v>0</v>
      </c>
      <c r="Q155" s="157">
        <v>0</v>
      </c>
      <c r="R155" s="157">
        <f>Q155*H155</f>
        <v>0</v>
      </c>
      <c r="S155" s="157">
        <v>0</v>
      </c>
      <c r="T155" s="158">
        <f>S155*H155</f>
        <v>0</v>
      </c>
      <c r="AR155" s="159" t="s">
        <v>174</v>
      </c>
      <c r="AT155" s="159" t="s">
        <v>169</v>
      </c>
      <c r="AU155" s="159" t="s">
        <v>75</v>
      </c>
      <c r="AY155" s="12" t="s">
        <v>167</v>
      </c>
      <c r="BE155" s="160">
        <f>IF(N155="základní",J155,0)</f>
        <v>0</v>
      </c>
      <c r="BF155" s="160">
        <f>IF(N155="snížená",J155,0)</f>
        <v>0</v>
      </c>
      <c r="BG155" s="160">
        <f>IF(N155="zákl. přenesená",J155,0)</f>
        <v>0</v>
      </c>
      <c r="BH155" s="160">
        <f>IF(N155="sníž. přenesená",J155,0)</f>
        <v>0</v>
      </c>
      <c r="BI155" s="160">
        <f>IF(N155="nulová",J155,0)</f>
        <v>0</v>
      </c>
      <c r="BJ155" s="12" t="s">
        <v>75</v>
      </c>
      <c r="BK155" s="160">
        <f>ROUND(I155*H155,2)</f>
        <v>0</v>
      </c>
      <c r="BL155" s="12" t="s">
        <v>174</v>
      </c>
      <c r="BM155" s="159" t="s">
        <v>459</v>
      </c>
    </row>
    <row r="156" spans="2:47" s="217" customFormat="1" ht="12">
      <c r="B156" s="24"/>
      <c r="D156" s="161" t="s">
        <v>176</v>
      </c>
      <c r="F156" s="162" t="s">
        <v>2656</v>
      </c>
      <c r="L156" s="24"/>
      <c r="M156" s="163"/>
      <c r="N156" s="50"/>
      <c r="O156" s="50"/>
      <c r="P156" s="50"/>
      <c r="Q156" s="50"/>
      <c r="R156" s="50"/>
      <c r="S156" s="50"/>
      <c r="T156" s="51"/>
      <c r="AT156" s="12" t="s">
        <v>176</v>
      </c>
      <c r="AU156" s="12" t="s">
        <v>75</v>
      </c>
    </row>
    <row r="157" spans="2:65" s="217" customFormat="1" ht="16.5" customHeight="1">
      <c r="B157" s="24"/>
      <c r="C157" s="149" t="s">
        <v>227</v>
      </c>
      <c r="D157" s="149" t="s">
        <v>169</v>
      </c>
      <c r="E157" s="150" t="s">
        <v>2657</v>
      </c>
      <c r="F157" s="151" t="s">
        <v>2658</v>
      </c>
      <c r="G157" s="152" t="s">
        <v>508</v>
      </c>
      <c r="H157" s="153">
        <v>2</v>
      </c>
      <c r="I157" s="3"/>
      <c r="J157" s="154">
        <f>ROUND(I157*H157,2)</f>
        <v>0</v>
      </c>
      <c r="K157" s="151" t="s">
        <v>1</v>
      </c>
      <c r="L157" s="24"/>
      <c r="M157" s="155" t="s">
        <v>1</v>
      </c>
      <c r="N157" s="156" t="s">
        <v>33</v>
      </c>
      <c r="O157" s="157">
        <v>0</v>
      </c>
      <c r="P157" s="157">
        <f>O157*H157</f>
        <v>0</v>
      </c>
      <c r="Q157" s="157">
        <v>0</v>
      </c>
      <c r="R157" s="157">
        <f>Q157*H157</f>
        <v>0</v>
      </c>
      <c r="S157" s="157">
        <v>0</v>
      </c>
      <c r="T157" s="158">
        <f>S157*H157</f>
        <v>0</v>
      </c>
      <c r="AR157" s="159" t="s">
        <v>174</v>
      </c>
      <c r="AT157" s="159" t="s">
        <v>169</v>
      </c>
      <c r="AU157" s="159" t="s">
        <v>75</v>
      </c>
      <c r="AY157" s="12" t="s">
        <v>167</v>
      </c>
      <c r="BE157" s="160">
        <f>IF(N157="základní",J157,0)</f>
        <v>0</v>
      </c>
      <c r="BF157" s="160">
        <f>IF(N157="snížená",J157,0)</f>
        <v>0</v>
      </c>
      <c r="BG157" s="160">
        <f>IF(N157="zákl. přenesená",J157,0)</f>
        <v>0</v>
      </c>
      <c r="BH157" s="160">
        <f>IF(N157="sníž. přenesená",J157,0)</f>
        <v>0</v>
      </c>
      <c r="BI157" s="160">
        <f>IF(N157="nulová",J157,0)</f>
        <v>0</v>
      </c>
      <c r="BJ157" s="12" t="s">
        <v>75</v>
      </c>
      <c r="BK157" s="160">
        <f>ROUND(I157*H157,2)</f>
        <v>0</v>
      </c>
      <c r="BL157" s="12" t="s">
        <v>174</v>
      </c>
      <c r="BM157" s="159" t="s">
        <v>473</v>
      </c>
    </row>
    <row r="158" spans="2:47" s="217" customFormat="1" ht="12">
      <c r="B158" s="24"/>
      <c r="D158" s="161" t="s">
        <v>176</v>
      </c>
      <c r="F158" s="162" t="s">
        <v>2658</v>
      </c>
      <c r="L158" s="24"/>
      <c r="M158" s="163"/>
      <c r="N158" s="50"/>
      <c r="O158" s="50"/>
      <c r="P158" s="50"/>
      <c r="Q158" s="50"/>
      <c r="R158" s="50"/>
      <c r="S158" s="50"/>
      <c r="T158" s="51"/>
      <c r="AT158" s="12" t="s">
        <v>176</v>
      </c>
      <c r="AU158" s="12" t="s">
        <v>75</v>
      </c>
    </row>
    <row r="159" spans="2:65" s="217" customFormat="1" ht="16.5" customHeight="1">
      <c r="B159" s="24"/>
      <c r="C159" s="149" t="s">
        <v>231</v>
      </c>
      <c r="D159" s="149" t="s">
        <v>169</v>
      </c>
      <c r="E159" s="150" t="s">
        <v>2659</v>
      </c>
      <c r="F159" s="151" t="s">
        <v>2660</v>
      </c>
      <c r="G159" s="152" t="s">
        <v>727</v>
      </c>
      <c r="H159" s="153">
        <v>170</v>
      </c>
      <c r="I159" s="3"/>
      <c r="J159" s="154">
        <f>ROUND(I159*H159,2)</f>
        <v>0</v>
      </c>
      <c r="K159" s="151" t="s">
        <v>1</v>
      </c>
      <c r="L159" s="24"/>
      <c r="M159" s="155" t="s">
        <v>1</v>
      </c>
      <c r="N159" s="156" t="s">
        <v>33</v>
      </c>
      <c r="O159" s="157">
        <v>0</v>
      </c>
      <c r="P159" s="157">
        <f>O159*H159</f>
        <v>0</v>
      </c>
      <c r="Q159" s="157">
        <v>0</v>
      </c>
      <c r="R159" s="157">
        <f>Q159*H159</f>
        <v>0</v>
      </c>
      <c r="S159" s="157">
        <v>0</v>
      </c>
      <c r="T159" s="158">
        <f>S159*H159</f>
        <v>0</v>
      </c>
      <c r="AR159" s="159" t="s">
        <v>174</v>
      </c>
      <c r="AT159" s="159" t="s">
        <v>169</v>
      </c>
      <c r="AU159" s="159" t="s">
        <v>75</v>
      </c>
      <c r="AY159" s="12" t="s">
        <v>167</v>
      </c>
      <c r="BE159" s="160">
        <f>IF(N159="základní",J159,0)</f>
        <v>0</v>
      </c>
      <c r="BF159" s="160">
        <f>IF(N159="snížená",J159,0)</f>
        <v>0</v>
      </c>
      <c r="BG159" s="160">
        <f>IF(N159="zákl. přenesená",J159,0)</f>
        <v>0</v>
      </c>
      <c r="BH159" s="160">
        <f>IF(N159="sníž. přenesená",J159,0)</f>
        <v>0</v>
      </c>
      <c r="BI159" s="160">
        <f>IF(N159="nulová",J159,0)</f>
        <v>0</v>
      </c>
      <c r="BJ159" s="12" t="s">
        <v>75</v>
      </c>
      <c r="BK159" s="160">
        <f>ROUND(I159*H159,2)</f>
        <v>0</v>
      </c>
      <c r="BL159" s="12" t="s">
        <v>174</v>
      </c>
      <c r="BM159" s="159" t="s">
        <v>489</v>
      </c>
    </row>
    <row r="160" spans="2:47" s="217" customFormat="1" ht="12">
      <c r="B160" s="24"/>
      <c r="D160" s="161" t="s">
        <v>176</v>
      </c>
      <c r="F160" s="162" t="s">
        <v>2660</v>
      </c>
      <c r="L160" s="24"/>
      <c r="M160" s="163"/>
      <c r="N160" s="50"/>
      <c r="O160" s="50"/>
      <c r="P160" s="50"/>
      <c r="Q160" s="50"/>
      <c r="R160" s="50"/>
      <c r="S160" s="50"/>
      <c r="T160" s="51"/>
      <c r="AT160" s="12" t="s">
        <v>176</v>
      </c>
      <c r="AU160" s="12" t="s">
        <v>75</v>
      </c>
    </row>
    <row r="161" spans="2:65" s="217" customFormat="1" ht="16.5" customHeight="1">
      <c r="B161" s="24"/>
      <c r="C161" s="149" t="s">
        <v>240</v>
      </c>
      <c r="D161" s="149" t="s">
        <v>169</v>
      </c>
      <c r="E161" s="150" t="s">
        <v>2661</v>
      </c>
      <c r="F161" s="151" t="s">
        <v>2662</v>
      </c>
      <c r="G161" s="152" t="s">
        <v>727</v>
      </c>
      <c r="H161" s="153">
        <v>170</v>
      </c>
      <c r="I161" s="3"/>
      <c r="J161" s="154">
        <f>ROUND(I161*H161,2)</f>
        <v>0</v>
      </c>
      <c r="K161" s="151" t="s">
        <v>1</v>
      </c>
      <c r="L161" s="24"/>
      <c r="M161" s="155" t="s">
        <v>1</v>
      </c>
      <c r="N161" s="156" t="s">
        <v>33</v>
      </c>
      <c r="O161" s="157">
        <v>0</v>
      </c>
      <c r="P161" s="157">
        <f>O161*H161</f>
        <v>0</v>
      </c>
      <c r="Q161" s="157">
        <v>0</v>
      </c>
      <c r="R161" s="157">
        <f>Q161*H161</f>
        <v>0</v>
      </c>
      <c r="S161" s="157">
        <v>0</v>
      </c>
      <c r="T161" s="158">
        <f>S161*H161</f>
        <v>0</v>
      </c>
      <c r="AR161" s="159" t="s">
        <v>174</v>
      </c>
      <c r="AT161" s="159" t="s">
        <v>169</v>
      </c>
      <c r="AU161" s="159" t="s">
        <v>75</v>
      </c>
      <c r="AY161" s="12" t="s">
        <v>167</v>
      </c>
      <c r="BE161" s="160">
        <f>IF(N161="základní",J161,0)</f>
        <v>0</v>
      </c>
      <c r="BF161" s="160">
        <f>IF(N161="snížená",J161,0)</f>
        <v>0</v>
      </c>
      <c r="BG161" s="160">
        <f>IF(N161="zákl. přenesená",J161,0)</f>
        <v>0</v>
      </c>
      <c r="BH161" s="160">
        <f>IF(N161="sníž. přenesená",J161,0)</f>
        <v>0</v>
      </c>
      <c r="BI161" s="160">
        <f>IF(N161="nulová",J161,0)</f>
        <v>0</v>
      </c>
      <c r="BJ161" s="12" t="s">
        <v>75</v>
      </c>
      <c r="BK161" s="160">
        <f>ROUND(I161*H161,2)</f>
        <v>0</v>
      </c>
      <c r="BL161" s="12" t="s">
        <v>174</v>
      </c>
      <c r="BM161" s="159" t="s">
        <v>505</v>
      </c>
    </row>
    <row r="162" spans="2:47" s="217" customFormat="1" ht="12">
      <c r="B162" s="24"/>
      <c r="D162" s="161" t="s">
        <v>176</v>
      </c>
      <c r="F162" s="162" t="s">
        <v>2662</v>
      </c>
      <c r="L162" s="24"/>
      <c r="M162" s="163"/>
      <c r="N162" s="50"/>
      <c r="O162" s="50"/>
      <c r="P162" s="50"/>
      <c r="Q162" s="50"/>
      <c r="R162" s="50"/>
      <c r="S162" s="50"/>
      <c r="T162" s="51"/>
      <c r="AT162" s="12" t="s">
        <v>176</v>
      </c>
      <c r="AU162" s="12" t="s">
        <v>75</v>
      </c>
    </row>
    <row r="163" spans="2:65" s="217" customFormat="1" ht="16.5" customHeight="1">
      <c r="B163" s="24"/>
      <c r="C163" s="149" t="s">
        <v>13</v>
      </c>
      <c r="D163" s="149" t="s">
        <v>169</v>
      </c>
      <c r="E163" s="150" t="s">
        <v>2663</v>
      </c>
      <c r="F163" s="151" t="s">
        <v>2664</v>
      </c>
      <c r="G163" s="152" t="s">
        <v>508</v>
      </c>
      <c r="H163" s="153">
        <v>4</v>
      </c>
      <c r="I163" s="3"/>
      <c r="J163" s="154">
        <f>ROUND(I163*H163,2)</f>
        <v>0</v>
      </c>
      <c r="K163" s="151" t="s">
        <v>1</v>
      </c>
      <c r="L163" s="24"/>
      <c r="M163" s="155" t="s">
        <v>1</v>
      </c>
      <c r="N163" s="156" t="s">
        <v>33</v>
      </c>
      <c r="O163" s="157">
        <v>0</v>
      </c>
      <c r="P163" s="157">
        <f>O163*H163</f>
        <v>0</v>
      </c>
      <c r="Q163" s="157">
        <v>0</v>
      </c>
      <c r="R163" s="157">
        <f>Q163*H163</f>
        <v>0</v>
      </c>
      <c r="S163" s="157">
        <v>0</v>
      </c>
      <c r="T163" s="158">
        <f>S163*H163</f>
        <v>0</v>
      </c>
      <c r="AR163" s="159" t="s">
        <v>174</v>
      </c>
      <c r="AT163" s="159" t="s">
        <v>169</v>
      </c>
      <c r="AU163" s="159" t="s">
        <v>75</v>
      </c>
      <c r="AY163" s="12" t="s">
        <v>167</v>
      </c>
      <c r="BE163" s="160">
        <f>IF(N163="základní",J163,0)</f>
        <v>0</v>
      </c>
      <c r="BF163" s="160">
        <f>IF(N163="snížená",J163,0)</f>
        <v>0</v>
      </c>
      <c r="BG163" s="160">
        <f>IF(N163="zákl. přenesená",J163,0)</f>
        <v>0</v>
      </c>
      <c r="BH163" s="160">
        <f>IF(N163="sníž. přenesená",J163,0)</f>
        <v>0</v>
      </c>
      <c r="BI163" s="160">
        <f>IF(N163="nulová",J163,0)</f>
        <v>0</v>
      </c>
      <c r="BJ163" s="12" t="s">
        <v>75</v>
      </c>
      <c r="BK163" s="160">
        <f>ROUND(I163*H163,2)</f>
        <v>0</v>
      </c>
      <c r="BL163" s="12" t="s">
        <v>174</v>
      </c>
      <c r="BM163" s="159" t="s">
        <v>519</v>
      </c>
    </row>
    <row r="164" spans="2:47" s="217" customFormat="1" ht="12">
      <c r="B164" s="24"/>
      <c r="D164" s="161" t="s">
        <v>176</v>
      </c>
      <c r="F164" s="162" t="s">
        <v>2664</v>
      </c>
      <c r="L164" s="24"/>
      <c r="M164" s="163"/>
      <c r="N164" s="50"/>
      <c r="O164" s="50"/>
      <c r="P164" s="50"/>
      <c r="Q164" s="50"/>
      <c r="R164" s="50"/>
      <c r="S164" s="50"/>
      <c r="T164" s="51"/>
      <c r="AT164" s="12" t="s">
        <v>176</v>
      </c>
      <c r="AU164" s="12" t="s">
        <v>75</v>
      </c>
    </row>
    <row r="165" spans="2:65" s="217" customFormat="1" ht="16.5" customHeight="1">
      <c r="B165" s="24"/>
      <c r="C165" s="149" t="s">
        <v>251</v>
      </c>
      <c r="D165" s="149" t="s">
        <v>169</v>
      </c>
      <c r="E165" s="150" t="s">
        <v>2665</v>
      </c>
      <c r="F165" s="151" t="s">
        <v>2666</v>
      </c>
      <c r="G165" s="152" t="s">
        <v>727</v>
      </c>
      <c r="H165" s="153">
        <v>170</v>
      </c>
      <c r="I165" s="3"/>
      <c r="J165" s="154">
        <f>ROUND(I165*H165,2)</f>
        <v>0</v>
      </c>
      <c r="K165" s="151" t="s">
        <v>1</v>
      </c>
      <c r="L165" s="24"/>
      <c r="M165" s="155" t="s">
        <v>1</v>
      </c>
      <c r="N165" s="156" t="s">
        <v>33</v>
      </c>
      <c r="O165" s="157">
        <v>0</v>
      </c>
      <c r="P165" s="157">
        <f>O165*H165</f>
        <v>0</v>
      </c>
      <c r="Q165" s="157">
        <v>0</v>
      </c>
      <c r="R165" s="157">
        <f>Q165*H165</f>
        <v>0</v>
      </c>
      <c r="S165" s="157">
        <v>0</v>
      </c>
      <c r="T165" s="158">
        <f>S165*H165</f>
        <v>0</v>
      </c>
      <c r="AR165" s="159" t="s">
        <v>174</v>
      </c>
      <c r="AT165" s="159" t="s">
        <v>169</v>
      </c>
      <c r="AU165" s="159" t="s">
        <v>75</v>
      </c>
      <c r="AY165" s="12" t="s">
        <v>167</v>
      </c>
      <c r="BE165" s="160">
        <f>IF(N165="základní",J165,0)</f>
        <v>0</v>
      </c>
      <c r="BF165" s="160">
        <f>IF(N165="snížená",J165,0)</f>
        <v>0</v>
      </c>
      <c r="BG165" s="160">
        <f>IF(N165="zákl. přenesená",J165,0)</f>
        <v>0</v>
      </c>
      <c r="BH165" s="160">
        <f>IF(N165="sníž. přenesená",J165,0)</f>
        <v>0</v>
      </c>
      <c r="BI165" s="160">
        <f>IF(N165="nulová",J165,0)</f>
        <v>0</v>
      </c>
      <c r="BJ165" s="12" t="s">
        <v>75</v>
      </c>
      <c r="BK165" s="160">
        <f>ROUND(I165*H165,2)</f>
        <v>0</v>
      </c>
      <c r="BL165" s="12" t="s">
        <v>174</v>
      </c>
      <c r="BM165" s="159" t="s">
        <v>533</v>
      </c>
    </row>
    <row r="166" spans="2:47" s="217" customFormat="1" ht="12">
      <c r="B166" s="24"/>
      <c r="D166" s="161" t="s">
        <v>176</v>
      </c>
      <c r="F166" s="162" t="s">
        <v>2666</v>
      </c>
      <c r="L166" s="24"/>
      <c r="M166" s="163"/>
      <c r="N166" s="50"/>
      <c r="O166" s="50"/>
      <c r="P166" s="50"/>
      <c r="Q166" s="50"/>
      <c r="R166" s="50"/>
      <c r="S166" s="50"/>
      <c r="T166" s="51"/>
      <c r="AT166" s="12" t="s">
        <v>176</v>
      </c>
      <c r="AU166" s="12" t="s">
        <v>75</v>
      </c>
    </row>
    <row r="167" spans="2:65" s="217" customFormat="1" ht="16.5" customHeight="1">
      <c r="B167" s="24"/>
      <c r="C167" s="149" t="s">
        <v>257</v>
      </c>
      <c r="D167" s="149" t="s">
        <v>169</v>
      </c>
      <c r="E167" s="150" t="s">
        <v>2667</v>
      </c>
      <c r="F167" s="151" t="s">
        <v>2668</v>
      </c>
      <c r="G167" s="152" t="s">
        <v>508</v>
      </c>
      <c r="H167" s="153">
        <v>1</v>
      </c>
      <c r="I167" s="3"/>
      <c r="J167" s="154">
        <f>ROUND(I167*H167,2)</f>
        <v>0</v>
      </c>
      <c r="K167" s="151" t="s">
        <v>1</v>
      </c>
      <c r="L167" s="24"/>
      <c r="M167" s="155" t="s">
        <v>1</v>
      </c>
      <c r="N167" s="156" t="s">
        <v>33</v>
      </c>
      <c r="O167" s="157">
        <v>0</v>
      </c>
      <c r="P167" s="157">
        <f>O167*H167</f>
        <v>0</v>
      </c>
      <c r="Q167" s="157">
        <v>0</v>
      </c>
      <c r="R167" s="157">
        <f>Q167*H167</f>
        <v>0</v>
      </c>
      <c r="S167" s="157">
        <v>0</v>
      </c>
      <c r="T167" s="158">
        <f>S167*H167</f>
        <v>0</v>
      </c>
      <c r="AR167" s="159" t="s">
        <v>174</v>
      </c>
      <c r="AT167" s="159" t="s">
        <v>169</v>
      </c>
      <c r="AU167" s="159" t="s">
        <v>75</v>
      </c>
      <c r="AY167" s="12" t="s">
        <v>167</v>
      </c>
      <c r="BE167" s="160">
        <f>IF(N167="základní",J167,0)</f>
        <v>0</v>
      </c>
      <c r="BF167" s="160">
        <f>IF(N167="snížená",J167,0)</f>
        <v>0</v>
      </c>
      <c r="BG167" s="160">
        <f>IF(N167="zákl. přenesená",J167,0)</f>
        <v>0</v>
      </c>
      <c r="BH167" s="160">
        <f>IF(N167="sníž. přenesená",J167,0)</f>
        <v>0</v>
      </c>
      <c r="BI167" s="160">
        <f>IF(N167="nulová",J167,0)</f>
        <v>0</v>
      </c>
      <c r="BJ167" s="12" t="s">
        <v>75</v>
      </c>
      <c r="BK167" s="160">
        <f>ROUND(I167*H167,2)</f>
        <v>0</v>
      </c>
      <c r="BL167" s="12" t="s">
        <v>174</v>
      </c>
      <c r="BM167" s="159" t="s">
        <v>547</v>
      </c>
    </row>
    <row r="168" spans="2:47" s="217" customFormat="1" ht="12">
      <c r="B168" s="24"/>
      <c r="D168" s="161" t="s">
        <v>176</v>
      </c>
      <c r="F168" s="162" t="s">
        <v>2668</v>
      </c>
      <c r="L168" s="24"/>
      <c r="M168" s="163"/>
      <c r="N168" s="50"/>
      <c r="O168" s="50"/>
      <c r="P168" s="50"/>
      <c r="Q168" s="50"/>
      <c r="R168" s="50"/>
      <c r="S168" s="50"/>
      <c r="T168" s="51"/>
      <c r="AT168" s="12" t="s">
        <v>176</v>
      </c>
      <c r="AU168" s="12" t="s">
        <v>75</v>
      </c>
    </row>
    <row r="169" spans="2:65" s="217" customFormat="1" ht="24" customHeight="1">
      <c r="B169" s="24"/>
      <c r="C169" s="149" t="s">
        <v>272</v>
      </c>
      <c r="D169" s="149" t="s">
        <v>169</v>
      </c>
      <c r="E169" s="150" t="s">
        <v>2669</v>
      </c>
      <c r="F169" s="151" t="s">
        <v>2670</v>
      </c>
      <c r="G169" s="152" t="s">
        <v>941</v>
      </c>
      <c r="H169" s="153">
        <v>1</v>
      </c>
      <c r="I169" s="3"/>
      <c r="J169" s="154">
        <f>ROUND(I169*H169,2)</f>
        <v>0</v>
      </c>
      <c r="K169" s="151" t="s">
        <v>1</v>
      </c>
      <c r="L169" s="24"/>
      <c r="M169" s="155" t="s">
        <v>1</v>
      </c>
      <c r="N169" s="156" t="s">
        <v>33</v>
      </c>
      <c r="O169" s="157">
        <v>0</v>
      </c>
      <c r="P169" s="157">
        <f>O169*H169</f>
        <v>0</v>
      </c>
      <c r="Q169" s="157">
        <v>0</v>
      </c>
      <c r="R169" s="157">
        <f>Q169*H169</f>
        <v>0</v>
      </c>
      <c r="S169" s="157">
        <v>0</v>
      </c>
      <c r="T169" s="158">
        <f>S169*H169</f>
        <v>0</v>
      </c>
      <c r="AR169" s="159" t="s">
        <v>174</v>
      </c>
      <c r="AT169" s="159" t="s">
        <v>169</v>
      </c>
      <c r="AU169" s="159" t="s">
        <v>75</v>
      </c>
      <c r="AY169" s="12" t="s">
        <v>167</v>
      </c>
      <c r="BE169" s="160">
        <f>IF(N169="základní",J169,0)</f>
        <v>0</v>
      </c>
      <c r="BF169" s="160">
        <f>IF(N169="snížená",J169,0)</f>
        <v>0</v>
      </c>
      <c r="BG169" s="160">
        <f>IF(N169="zákl. přenesená",J169,0)</f>
        <v>0</v>
      </c>
      <c r="BH169" s="160">
        <f>IF(N169="sníž. přenesená",J169,0)</f>
        <v>0</v>
      </c>
      <c r="BI169" s="160">
        <f>IF(N169="nulová",J169,0)</f>
        <v>0</v>
      </c>
      <c r="BJ169" s="12" t="s">
        <v>75</v>
      </c>
      <c r="BK169" s="160">
        <f>ROUND(I169*H169,2)</f>
        <v>0</v>
      </c>
      <c r="BL169" s="12" t="s">
        <v>174</v>
      </c>
      <c r="BM169" s="159" t="s">
        <v>564</v>
      </c>
    </row>
    <row r="170" spans="2:47" s="217" customFormat="1" ht="12">
      <c r="B170" s="24"/>
      <c r="D170" s="161" t="s">
        <v>176</v>
      </c>
      <c r="F170" s="162" t="s">
        <v>2670</v>
      </c>
      <c r="L170" s="24"/>
      <c r="M170" s="231"/>
      <c r="N170" s="232"/>
      <c r="O170" s="232"/>
      <c r="P170" s="232"/>
      <c r="Q170" s="232"/>
      <c r="R170" s="232"/>
      <c r="S170" s="232"/>
      <c r="T170" s="233"/>
      <c r="AT170" s="12" t="s">
        <v>176</v>
      </c>
      <c r="AU170" s="12" t="s">
        <v>75</v>
      </c>
    </row>
    <row r="171" spans="2:12" s="217" customFormat="1" ht="6.95" customHeight="1">
      <c r="B171" s="38"/>
      <c r="C171" s="39"/>
      <c r="D171" s="39"/>
      <c r="E171" s="39"/>
      <c r="F171" s="39"/>
      <c r="G171" s="39"/>
      <c r="H171" s="39"/>
      <c r="I171" s="39"/>
      <c r="J171" s="39"/>
      <c r="K171" s="39"/>
      <c r="L171" s="24"/>
    </row>
    <row r="172" s="211" customFormat="1" ht="12"/>
    <row r="173" s="211" customFormat="1" ht="12"/>
  </sheetData>
  <sheetProtection password="C441" sheet="1" objects="1" scenarios="1"/>
  <autoFilter ref="C117:K170"/>
  <mergeCells count="9">
    <mergeCell ref="E87:H87"/>
    <mergeCell ref="E108:H108"/>
    <mergeCell ref="E110:H11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882"/>
  <sheetViews>
    <sheetView showGridLines="0" workbookViewId="0" topLeftCell="A1">
      <selection activeCell="A2" sqref="A2"/>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s="1" customFormat="1" ht="12"/>
    <row r="2" spans="12:46" s="1" customFormat="1" ht="36.95" customHeight="1">
      <c r="L2" s="413" t="s">
        <v>5</v>
      </c>
      <c r="M2" s="408"/>
      <c r="N2" s="408"/>
      <c r="O2" s="408"/>
      <c r="P2" s="408"/>
      <c r="Q2" s="408"/>
      <c r="R2" s="408"/>
      <c r="S2" s="408"/>
      <c r="T2" s="408"/>
      <c r="U2" s="408"/>
      <c r="V2" s="408"/>
      <c r="AT2" s="12" t="s">
        <v>82</v>
      </c>
    </row>
    <row r="3" spans="2:46" s="1" customFormat="1" ht="6.95" customHeight="1">
      <c r="B3" s="13"/>
      <c r="C3" s="14"/>
      <c r="D3" s="14"/>
      <c r="E3" s="14"/>
      <c r="F3" s="14"/>
      <c r="G3" s="14"/>
      <c r="H3" s="14"/>
      <c r="I3" s="14"/>
      <c r="J3" s="14"/>
      <c r="K3" s="14"/>
      <c r="L3" s="15"/>
      <c r="AT3" s="12" t="s">
        <v>77</v>
      </c>
    </row>
    <row r="4" spans="2:46" s="1" customFormat="1" ht="24.95" customHeight="1">
      <c r="B4" s="15"/>
      <c r="D4" s="16" t="s">
        <v>118</v>
      </c>
      <c r="L4" s="15"/>
      <c r="M4" s="94" t="s">
        <v>10</v>
      </c>
      <c r="AT4" s="12" t="s">
        <v>3</v>
      </c>
    </row>
    <row r="5" spans="2:12" s="1" customFormat="1" ht="6.95" customHeight="1">
      <c r="B5" s="15"/>
      <c r="L5" s="15"/>
    </row>
    <row r="6" spans="2:12" s="1" customFormat="1" ht="12" customHeight="1">
      <c r="B6" s="15"/>
      <c r="D6" s="20" t="s">
        <v>14</v>
      </c>
      <c r="L6" s="15"/>
    </row>
    <row r="7" spans="2:12" s="1" customFormat="1" ht="24.75" customHeight="1">
      <c r="B7" s="15"/>
      <c r="E7" s="440" t="str">
        <f>'Rekapitulace stavby'!K6</f>
        <v>2. etapa modernizace obj. č. 306 (hangár H53) - části západ a úseků části východ situovaného v areálu LOM PRAHA s.p. na letišti Praha – Kbely</v>
      </c>
      <c r="F7" s="441"/>
      <c r="G7" s="441"/>
      <c r="H7" s="441"/>
      <c r="L7" s="15"/>
    </row>
    <row r="8" spans="2:12" s="1" customFormat="1" ht="12" customHeight="1">
      <c r="B8" s="15"/>
      <c r="D8" s="20" t="s">
        <v>119</v>
      </c>
      <c r="L8" s="15"/>
    </row>
    <row r="9" spans="2:12" s="25" customFormat="1" ht="16.5" customHeight="1">
      <c r="B9" s="24"/>
      <c r="E9" s="440" t="s">
        <v>120</v>
      </c>
      <c r="F9" s="439"/>
      <c r="G9" s="439"/>
      <c r="H9" s="439"/>
      <c r="L9" s="24"/>
    </row>
    <row r="10" spans="2:12" s="25" customFormat="1" ht="12" customHeight="1">
      <c r="B10" s="24"/>
      <c r="D10" s="20" t="s">
        <v>121</v>
      </c>
      <c r="L10" s="24"/>
    </row>
    <row r="11" spans="2:12" s="25" customFormat="1" ht="36.95" customHeight="1">
      <c r="B11" s="24"/>
      <c r="E11" s="427" t="s">
        <v>122</v>
      </c>
      <c r="F11" s="439"/>
      <c r="G11" s="439"/>
      <c r="H11" s="439"/>
      <c r="I11" s="9"/>
      <c r="L11" s="24"/>
    </row>
    <row r="12" spans="2:12" s="25" customFormat="1" ht="12">
      <c r="B12" s="24"/>
      <c r="L12" s="24"/>
    </row>
    <row r="13" spans="2:12" s="25" customFormat="1" ht="12" customHeight="1">
      <c r="B13" s="24"/>
      <c r="D13" s="20" t="s">
        <v>15</v>
      </c>
      <c r="F13" s="21" t="s">
        <v>1</v>
      </c>
      <c r="I13" s="20" t="s">
        <v>16</v>
      </c>
      <c r="J13" s="21" t="s">
        <v>1</v>
      </c>
      <c r="L13" s="24"/>
    </row>
    <row r="14" spans="2:12" s="25" customFormat="1" ht="12" customHeight="1">
      <c r="B14" s="24"/>
      <c r="D14" s="20" t="s">
        <v>17</v>
      </c>
      <c r="F14" s="21" t="s">
        <v>2872</v>
      </c>
      <c r="I14" s="20" t="s">
        <v>18</v>
      </c>
      <c r="J14" s="93">
        <f>'Rekapitulace stavby'!AN8</f>
        <v>43760</v>
      </c>
      <c r="L14" s="24"/>
    </row>
    <row r="15" spans="2:12" s="25" customFormat="1" ht="10.9" customHeight="1">
      <c r="B15" s="24"/>
      <c r="L15" s="24"/>
    </row>
    <row r="16" spans="2:12" s="25" customFormat="1" ht="12" customHeight="1">
      <c r="B16" s="24"/>
      <c r="D16" s="20" t="s">
        <v>19</v>
      </c>
      <c r="I16" s="20" t="s">
        <v>20</v>
      </c>
      <c r="J16" s="21" t="s">
        <v>2874</v>
      </c>
      <c r="L16" s="24"/>
    </row>
    <row r="17" spans="2:12" s="25" customFormat="1" ht="18" customHeight="1">
      <c r="B17" s="24"/>
      <c r="E17" s="21" t="s">
        <v>2873</v>
      </c>
      <c r="I17" s="20" t="s">
        <v>21</v>
      </c>
      <c r="J17" s="21" t="s">
        <v>2875</v>
      </c>
      <c r="L17" s="24"/>
    </row>
    <row r="18" spans="2:12" s="25" customFormat="1" ht="6.95" customHeight="1">
      <c r="B18" s="24"/>
      <c r="L18" s="24"/>
    </row>
    <row r="19" spans="2:12" s="25" customFormat="1" ht="12" customHeight="1">
      <c r="B19" s="24"/>
      <c r="D19" s="20" t="s">
        <v>22</v>
      </c>
      <c r="I19" s="20" t="s">
        <v>20</v>
      </c>
      <c r="J19" s="6">
        <f>'Rekapitulace stavby'!AN13</f>
        <v>0</v>
      </c>
      <c r="L19" s="24"/>
    </row>
    <row r="20" spans="2:12" s="25" customFormat="1" ht="18" customHeight="1">
      <c r="B20" s="24"/>
      <c r="E20" s="442">
        <f>'Rekapitulace stavby'!E14</f>
        <v>0</v>
      </c>
      <c r="F20" s="442"/>
      <c r="G20" s="442"/>
      <c r="H20" s="442"/>
      <c r="I20" s="20" t="s">
        <v>21</v>
      </c>
      <c r="J20" s="6">
        <f>'Rekapitulace stavby'!AN14</f>
        <v>0</v>
      </c>
      <c r="L20" s="24"/>
    </row>
    <row r="21" spans="2:12" s="25" customFormat="1" ht="6.95" customHeight="1">
      <c r="B21" s="24"/>
      <c r="L21" s="24"/>
    </row>
    <row r="22" spans="2:12" s="25" customFormat="1" ht="12" customHeight="1">
      <c r="B22" s="24"/>
      <c r="D22" s="20" t="s">
        <v>23</v>
      </c>
      <c r="I22" s="20" t="s">
        <v>20</v>
      </c>
      <c r="J22" s="21" t="s">
        <v>1</v>
      </c>
      <c r="L22" s="24"/>
    </row>
    <row r="23" spans="2:12" s="25" customFormat="1" ht="18" customHeight="1">
      <c r="B23" s="24"/>
      <c r="E23" s="21" t="s">
        <v>24</v>
      </c>
      <c r="I23" s="20" t="s">
        <v>21</v>
      </c>
      <c r="J23" s="21" t="s">
        <v>1</v>
      </c>
      <c r="L23" s="24"/>
    </row>
    <row r="24" spans="2:12" s="25" customFormat="1" ht="6.95" customHeight="1">
      <c r="B24" s="24"/>
      <c r="L24" s="24"/>
    </row>
    <row r="25" spans="2:12" s="25" customFormat="1" ht="12" customHeight="1">
      <c r="B25" s="24"/>
      <c r="D25" s="20" t="s">
        <v>26</v>
      </c>
      <c r="I25" s="20" t="s">
        <v>20</v>
      </c>
      <c r="J25" s="21" t="str">
        <f>IF('Rekapitulace stavby'!AN19="","",'Rekapitulace stavby'!AN19)</f>
        <v/>
      </c>
      <c r="L25" s="24"/>
    </row>
    <row r="26" spans="2:12" s="25" customFormat="1" ht="18" customHeight="1">
      <c r="B26" s="24"/>
      <c r="E26" s="6" t="str">
        <f>IF('Rekapitulace stavby'!E20="","",'Rekapitulace stavby'!E20)</f>
        <v/>
      </c>
      <c r="F26" s="92"/>
      <c r="G26" s="92"/>
      <c r="H26" s="92"/>
      <c r="I26" s="20" t="s">
        <v>21</v>
      </c>
      <c r="J26" s="21" t="str">
        <f>IF('Rekapitulace stavby'!AN20="","",'Rekapitulace stavby'!AN20)</f>
        <v/>
      </c>
      <c r="L26" s="24"/>
    </row>
    <row r="27" spans="2:12" s="25" customFormat="1" ht="6.95" customHeight="1">
      <c r="B27" s="24"/>
      <c r="L27" s="24"/>
    </row>
    <row r="28" spans="2:12" s="25" customFormat="1" ht="12" customHeight="1">
      <c r="B28" s="24"/>
      <c r="D28" s="20" t="s">
        <v>27</v>
      </c>
      <c r="L28" s="24"/>
    </row>
    <row r="29" spans="2:12" s="98" customFormat="1" ht="16.5" customHeight="1">
      <c r="B29" s="97"/>
      <c r="E29" s="414"/>
      <c r="F29" s="414"/>
      <c r="G29" s="414"/>
      <c r="H29" s="414"/>
      <c r="L29" s="97"/>
    </row>
    <row r="30" spans="2:12" s="25" customFormat="1" ht="6.95" customHeight="1">
      <c r="B30" s="24"/>
      <c r="L30" s="24"/>
    </row>
    <row r="31" spans="2:12" s="25" customFormat="1" ht="6.95" customHeight="1">
      <c r="B31" s="24"/>
      <c r="D31" s="48"/>
      <c r="E31" s="48"/>
      <c r="F31" s="48"/>
      <c r="G31" s="48"/>
      <c r="H31" s="48"/>
      <c r="I31" s="48"/>
      <c r="J31" s="48"/>
      <c r="K31" s="48"/>
      <c r="L31" s="24"/>
    </row>
    <row r="32" spans="2:12" s="25" customFormat="1" ht="25.35" customHeight="1">
      <c r="B32" s="24"/>
      <c r="D32" s="99" t="s">
        <v>28</v>
      </c>
      <c r="J32" s="100">
        <f>ROUND(J144,2)</f>
        <v>0</v>
      </c>
      <c r="L32" s="24"/>
    </row>
    <row r="33" spans="2:12" s="25" customFormat="1" ht="6.95" customHeight="1">
      <c r="B33" s="24"/>
      <c r="D33" s="48"/>
      <c r="E33" s="48"/>
      <c r="F33" s="48"/>
      <c r="G33" s="48"/>
      <c r="H33" s="48"/>
      <c r="I33" s="48"/>
      <c r="J33" s="48"/>
      <c r="K33" s="48"/>
      <c r="L33" s="24"/>
    </row>
    <row r="34" spans="2:12" s="25" customFormat="1" ht="14.45" customHeight="1">
      <c r="B34" s="24"/>
      <c r="F34" s="101" t="s">
        <v>30</v>
      </c>
      <c r="I34" s="101" t="s">
        <v>29</v>
      </c>
      <c r="J34" s="101" t="s">
        <v>31</v>
      </c>
      <c r="L34" s="24"/>
    </row>
    <row r="35" spans="2:12" s="25" customFormat="1" ht="14.45" customHeight="1">
      <c r="B35" s="24"/>
      <c r="D35" s="102" t="s">
        <v>32</v>
      </c>
      <c r="E35" s="20" t="s">
        <v>33</v>
      </c>
      <c r="F35" s="103">
        <f>ROUND((SUM(BE144:BE881)),2)</f>
        <v>0</v>
      </c>
      <c r="I35" s="104">
        <v>0.21</v>
      </c>
      <c r="J35" s="103">
        <f>ROUND(((SUM(BE144:BE881))*I35),2)</f>
        <v>0</v>
      </c>
      <c r="L35" s="24"/>
    </row>
    <row r="36" spans="2:12" s="25" customFormat="1" ht="14.45" customHeight="1">
      <c r="B36" s="24"/>
      <c r="E36" s="20" t="s">
        <v>34</v>
      </c>
      <c r="F36" s="103">
        <f>ROUND((SUM(BF144:BF881)),2)</f>
        <v>0</v>
      </c>
      <c r="I36" s="104">
        <v>0.15</v>
      </c>
      <c r="J36" s="103">
        <f>ROUND(((SUM(BF144:BF881))*I36),2)</f>
        <v>0</v>
      </c>
      <c r="L36" s="24"/>
    </row>
    <row r="37" spans="2:12" s="25" customFormat="1" ht="14.45" customHeight="1" hidden="1">
      <c r="B37" s="24"/>
      <c r="E37" s="20" t="s">
        <v>35</v>
      </c>
      <c r="F37" s="103">
        <f>ROUND((SUM(BG144:BG881)),2)</f>
        <v>0</v>
      </c>
      <c r="I37" s="104">
        <v>0.21</v>
      </c>
      <c r="J37" s="103">
        <f>0</f>
        <v>0</v>
      </c>
      <c r="L37" s="24"/>
    </row>
    <row r="38" spans="2:12" s="25" customFormat="1" ht="14.45" customHeight="1" hidden="1">
      <c r="B38" s="24"/>
      <c r="E38" s="20" t="s">
        <v>36</v>
      </c>
      <c r="F38" s="103">
        <f>ROUND((SUM(BH144:BH881)),2)</f>
        <v>0</v>
      </c>
      <c r="I38" s="104">
        <v>0.15</v>
      </c>
      <c r="J38" s="103">
        <f>0</f>
        <v>0</v>
      </c>
      <c r="L38" s="24"/>
    </row>
    <row r="39" spans="2:12" s="25" customFormat="1" ht="14.45" customHeight="1" hidden="1">
      <c r="B39" s="24"/>
      <c r="E39" s="20" t="s">
        <v>37</v>
      </c>
      <c r="F39" s="103">
        <f>ROUND((SUM(BI144:BI881)),2)</f>
        <v>0</v>
      </c>
      <c r="I39" s="104">
        <v>0</v>
      </c>
      <c r="J39" s="103">
        <f>0</f>
        <v>0</v>
      </c>
      <c r="L39" s="24"/>
    </row>
    <row r="40" spans="2:12" s="25" customFormat="1" ht="6.95" customHeight="1">
      <c r="B40" s="24"/>
      <c r="L40" s="24"/>
    </row>
    <row r="41" spans="2:12" s="25" customFormat="1" ht="25.35" customHeight="1">
      <c r="B41" s="24"/>
      <c r="C41" s="105"/>
      <c r="D41" s="106" t="s">
        <v>38</v>
      </c>
      <c r="E41" s="52"/>
      <c r="F41" s="52"/>
      <c r="G41" s="107" t="s">
        <v>39</v>
      </c>
      <c r="H41" s="108" t="s">
        <v>40</v>
      </c>
      <c r="I41" s="52"/>
      <c r="J41" s="109">
        <f>SUM(J32:J39)</f>
        <v>0</v>
      </c>
      <c r="K41" s="110"/>
      <c r="L41" s="24"/>
    </row>
    <row r="42" spans="2:12" s="25" customFormat="1" ht="14.45" customHeight="1">
      <c r="B42" s="24"/>
      <c r="L42" s="24"/>
    </row>
    <row r="43" spans="2:12" s="1" customFormat="1" ht="14.45" customHeight="1">
      <c r="B43" s="15"/>
      <c r="L43" s="15"/>
    </row>
    <row r="44" spans="2:12" s="1" customFormat="1" ht="14.45" customHeight="1">
      <c r="B44" s="15"/>
      <c r="L44" s="15"/>
    </row>
    <row r="45" spans="2:12" s="1" customFormat="1" ht="14.45" customHeight="1">
      <c r="B45" s="15"/>
      <c r="L45" s="15"/>
    </row>
    <row r="46" spans="2:12" s="1" customFormat="1" ht="14.45" customHeight="1">
      <c r="B46" s="15"/>
      <c r="L46" s="15"/>
    </row>
    <row r="47" spans="2:12" s="1" customFormat="1" ht="14.45" customHeight="1">
      <c r="B47" s="15"/>
      <c r="L47" s="15"/>
    </row>
    <row r="48" spans="2:12" s="1" customFormat="1" ht="14.45" customHeight="1">
      <c r="B48" s="15"/>
      <c r="L48" s="15"/>
    </row>
    <row r="49" spans="2:12" s="1" customFormat="1" ht="14.45" customHeight="1">
      <c r="B49" s="15"/>
      <c r="L49" s="15"/>
    </row>
    <row r="50" spans="2:12" s="25" customFormat="1" ht="14.45" customHeight="1">
      <c r="B50" s="24"/>
      <c r="D50" s="35" t="s">
        <v>41</v>
      </c>
      <c r="E50" s="36"/>
      <c r="F50" s="36"/>
      <c r="G50" s="35" t="s">
        <v>42</v>
      </c>
      <c r="H50" s="36"/>
      <c r="I50" s="36"/>
      <c r="J50" s="36"/>
      <c r="K50" s="36"/>
      <c r="L50" s="24"/>
    </row>
    <row r="51" spans="2:12" s="1" customFormat="1" ht="12">
      <c r="B51" s="15"/>
      <c r="L51" s="15"/>
    </row>
    <row r="52" spans="2:12" s="1" customFormat="1" ht="12">
      <c r="B52" s="15"/>
      <c r="L52" s="15"/>
    </row>
    <row r="53" spans="2:12" s="1" customFormat="1" ht="12">
      <c r="B53" s="15"/>
      <c r="L53" s="15"/>
    </row>
    <row r="54" spans="2:12" s="1" customFormat="1" ht="12">
      <c r="B54" s="15"/>
      <c r="L54" s="15"/>
    </row>
    <row r="55" spans="2:12" s="1" customFormat="1" ht="12">
      <c r="B55" s="15"/>
      <c r="L55" s="15"/>
    </row>
    <row r="56" spans="2:12" s="1" customFormat="1" ht="12">
      <c r="B56" s="15"/>
      <c r="L56" s="15"/>
    </row>
    <row r="57" spans="2:12" s="1" customFormat="1" ht="12">
      <c r="B57" s="15"/>
      <c r="L57" s="15"/>
    </row>
    <row r="58" spans="2:12" s="1" customFormat="1" ht="12">
      <c r="B58" s="15"/>
      <c r="L58" s="15"/>
    </row>
    <row r="59" spans="2:12" s="1" customFormat="1" ht="12">
      <c r="B59" s="15"/>
      <c r="L59" s="15"/>
    </row>
    <row r="60" spans="2:12" s="1" customFormat="1" ht="12">
      <c r="B60" s="15"/>
      <c r="L60" s="15"/>
    </row>
    <row r="61" spans="2:12" s="25" customFormat="1" ht="12.75">
      <c r="B61" s="24"/>
      <c r="D61" s="37" t="s">
        <v>43</v>
      </c>
      <c r="E61" s="27"/>
      <c r="F61" s="111" t="s">
        <v>44</v>
      </c>
      <c r="G61" s="37" t="s">
        <v>43</v>
      </c>
      <c r="H61" s="27"/>
      <c r="I61" s="27"/>
      <c r="J61" s="112" t="s">
        <v>44</v>
      </c>
      <c r="K61" s="27"/>
      <c r="L61" s="24"/>
    </row>
    <row r="62" spans="2:12" s="1" customFormat="1" ht="12">
      <c r="B62" s="15"/>
      <c r="L62" s="15"/>
    </row>
    <row r="63" spans="2:12" s="1" customFormat="1" ht="12">
      <c r="B63" s="15"/>
      <c r="L63" s="15"/>
    </row>
    <row r="64" spans="2:12" s="1" customFormat="1" ht="12">
      <c r="B64" s="15"/>
      <c r="L64" s="15"/>
    </row>
    <row r="65" spans="2:12" s="25" customFormat="1" ht="12.75">
      <c r="B65" s="24"/>
      <c r="D65" s="35" t="s">
        <v>45</v>
      </c>
      <c r="E65" s="36"/>
      <c r="F65" s="36"/>
      <c r="G65" s="35" t="s">
        <v>46</v>
      </c>
      <c r="H65" s="36"/>
      <c r="I65" s="36"/>
      <c r="J65" s="36"/>
      <c r="K65" s="36"/>
      <c r="L65" s="24"/>
    </row>
    <row r="66" spans="2:12" s="1" customFormat="1" ht="12">
      <c r="B66" s="15"/>
      <c r="L66" s="15"/>
    </row>
    <row r="67" spans="2:12" s="1" customFormat="1" ht="12">
      <c r="B67" s="15"/>
      <c r="L67" s="15"/>
    </row>
    <row r="68" spans="2:12" s="1" customFormat="1" ht="12">
      <c r="B68" s="15"/>
      <c r="L68" s="15"/>
    </row>
    <row r="69" spans="2:12" s="1" customFormat="1" ht="12">
      <c r="B69" s="15"/>
      <c r="L69" s="15"/>
    </row>
    <row r="70" spans="2:12" s="1" customFormat="1" ht="12">
      <c r="B70" s="15"/>
      <c r="L70" s="15"/>
    </row>
    <row r="71" spans="2:12" s="1" customFormat="1" ht="12">
      <c r="B71" s="15"/>
      <c r="L71" s="15"/>
    </row>
    <row r="72" spans="2:12" s="1" customFormat="1" ht="12">
      <c r="B72" s="15"/>
      <c r="L72" s="15"/>
    </row>
    <row r="73" spans="2:12" s="1" customFormat="1" ht="12">
      <c r="B73" s="15"/>
      <c r="L73" s="15"/>
    </row>
    <row r="74" spans="2:12" s="1" customFormat="1" ht="12">
      <c r="B74" s="15"/>
      <c r="L74" s="15"/>
    </row>
    <row r="75" spans="2:12" s="1" customFormat="1" ht="12">
      <c r="B75" s="15"/>
      <c r="L75" s="15"/>
    </row>
    <row r="76" spans="2:12" s="25" customFormat="1" ht="12.75">
      <c r="B76" s="24"/>
      <c r="D76" s="37" t="s">
        <v>43</v>
      </c>
      <c r="E76" s="27"/>
      <c r="F76" s="111" t="s">
        <v>44</v>
      </c>
      <c r="G76" s="37" t="s">
        <v>43</v>
      </c>
      <c r="H76" s="27"/>
      <c r="I76" s="27"/>
      <c r="J76" s="112" t="s">
        <v>44</v>
      </c>
      <c r="K76" s="27"/>
      <c r="L76" s="24"/>
    </row>
    <row r="77" spans="2:12" s="25" customFormat="1" ht="14.45" customHeight="1">
      <c r="B77" s="38"/>
      <c r="C77" s="39"/>
      <c r="D77" s="39"/>
      <c r="E77" s="39"/>
      <c r="F77" s="39"/>
      <c r="G77" s="39"/>
      <c r="H77" s="39"/>
      <c r="I77" s="39"/>
      <c r="J77" s="39"/>
      <c r="K77" s="39"/>
      <c r="L77" s="24"/>
    </row>
    <row r="78" s="1" customFormat="1" ht="12"/>
    <row r="79" s="1" customFormat="1" ht="12"/>
    <row r="80" s="1" customFormat="1" ht="12"/>
    <row r="81" spans="2:12" s="25" customFormat="1" ht="6.95" customHeight="1">
      <c r="B81" s="40"/>
      <c r="C81" s="41"/>
      <c r="D81" s="41"/>
      <c r="E81" s="41"/>
      <c r="F81" s="41"/>
      <c r="G81" s="41"/>
      <c r="H81" s="41"/>
      <c r="I81" s="41"/>
      <c r="J81" s="41"/>
      <c r="K81" s="41"/>
      <c r="L81" s="24"/>
    </row>
    <row r="82" spans="2:12" s="25" customFormat="1" ht="24.95" customHeight="1">
      <c r="B82" s="24"/>
      <c r="C82" s="16" t="s">
        <v>123</v>
      </c>
      <c r="L82" s="24"/>
    </row>
    <row r="83" spans="2:12" s="25" customFormat="1" ht="6.95" customHeight="1">
      <c r="B83" s="24"/>
      <c r="L83" s="24"/>
    </row>
    <row r="84" spans="2:12" s="25" customFormat="1" ht="12" customHeight="1">
      <c r="B84" s="24"/>
      <c r="C84" s="20" t="s">
        <v>14</v>
      </c>
      <c r="L84" s="24"/>
    </row>
    <row r="85" spans="2:12" s="25" customFormat="1" ht="24.75" customHeight="1">
      <c r="B85" s="24"/>
      <c r="E85" s="440" t="str">
        <f>E7</f>
        <v>2. etapa modernizace obj. č. 306 (hangár H53) - části západ a úseků části východ situovaného v areálu LOM PRAHA s.p. na letišti Praha – Kbely</v>
      </c>
      <c r="F85" s="441"/>
      <c r="G85" s="441"/>
      <c r="H85" s="441"/>
      <c r="L85" s="24"/>
    </row>
    <row r="86" spans="2:12" s="1" customFormat="1" ht="12" customHeight="1">
      <c r="B86" s="15"/>
      <c r="C86" s="20" t="s">
        <v>119</v>
      </c>
      <c r="L86" s="15"/>
    </row>
    <row r="87" spans="2:12" s="25" customFormat="1" ht="16.5" customHeight="1">
      <c r="B87" s="24"/>
      <c r="E87" s="440" t="s">
        <v>120</v>
      </c>
      <c r="F87" s="439"/>
      <c r="G87" s="439"/>
      <c r="H87" s="439"/>
      <c r="L87" s="24"/>
    </row>
    <row r="88" spans="2:12" s="25" customFormat="1" ht="12" customHeight="1">
      <c r="B88" s="24"/>
      <c r="C88" s="20" t="s">
        <v>121</v>
      </c>
      <c r="L88" s="24"/>
    </row>
    <row r="89" spans="2:12" s="25" customFormat="1" ht="16.5" customHeight="1">
      <c r="B89" s="24"/>
      <c r="E89" s="427" t="str">
        <f>E11</f>
        <v>01a - Stavební část - část západ</v>
      </c>
      <c r="F89" s="439"/>
      <c r="G89" s="439"/>
      <c r="H89" s="439"/>
      <c r="L89" s="24"/>
    </row>
    <row r="90" spans="2:12" s="25" customFormat="1" ht="6.95" customHeight="1">
      <c r="B90" s="24"/>
      <c r="L90" s="24"/>
    </row>
    <row r="91" spans="2:12" s="25" customFormat="1" ht="12" customHeight="1">
      <c r="B91" s="24"/>
      <c r="C91" s="20" t="s">
        <v>17</v>
      </c>
      <c r="F91" s="21" t="str">
        <f>F14</f>
        <v>Areál LOM PRAHA s.p., Praha 9 - Kbely</v>
      </c>
      <c r="I91" s="20" t="s">
        <v>18</v>
      </c>
      <c r="J91" s="113">
        <f>IF(J14="","",J14)</f>
        <v>43760</v>
      </c>
      <c r="L91" s="24"/>
    </row>
    <row r="92" spans="2:12" s="25" customFormat="1" ht="6.95" customHeight="1">
      <c r="B92" s="24"/>
      <c r="L92" s="24"/>
    </row>
    <row r="93" spans="2:12" s="25" customFormat="1" ht="27.95" customHeight="1">
      <c r="B93" s="24"/>
      <c r="C93" s="20" t="s">
        <v>19</v>
      </c>
      <c r="F93" s="21" t="str">
        <f>E17</f>
        <v>LOM PRAHA s.p.</v>
      </c>
      <c r="I93" s="20" t="s">
        <v>23</v>
      </c>
      <c r="J93" s="114" t="str">
        <f>E23</f>
        <v>DIGITRONIC CZ s.r.o.</v>
      </c>
      <c r="L93" s="24"/>
    </row>
    <row r="94" spans="2:12" s="25" customFormat="1" ht="15.2" customHeight="1">
      <c r="B94" s="24"/>
      <c r="C94" s="20" t="s">
        <v>22</v>
      </c>
      <c r="F94" s="220">
        <f>IF(E20="","",E20)</f>
        <v>0</v>
      </c>
      <c r="G94" s="221"/>
      <c r="H94" s="221"/>
      <c r="I94" s="20" t="s">
        <v>26</v>
      </c>
      <c r="J94" s="229" t="str">
        <f>E26</f>
        <v/>
      </c>
      <c r="K94" s="221"/>
      <c r="L94" s="24"/>
    </row>
    <row r="95" spans="2:12" s="25" customFormat="1" ht="10.35" customHeight="1">
      <c r="B95" s="24"/>
      <c r="L95" s="24"/>
    </row>
    <row r="96" spans="2:12" s="25" customFormat="1" ht="29.25" customHeight="1">
      <c r="B96" s="24"/>
      <c r="C96" s="115" t="s">
        <v>124</v>
      </c>
      <c r="D96" s="105"/>
      <c r="E96" s="105"/>
      <c r="F96" s="105"/>
      <c r="G96" s="105"/>
      <c r="H96" s="105"/>
      <c r="I96" s="105"/>
      <c r="J96" s="116" t="s">
        <v>125</v>
      </c>
      <c r="K96" s="105"/>
      <c r="L96" s="24"/>
    </row>
    <row r="97" spans="2:12" s="25" customFormat="1" ht="10.35" customHeight="1">
      <c r="B97" s="24"/>
      <c r="L97" s="24"/>
    </row>
    <row r="98" spans="2:47" s="25" customFormat="1" ht="22.9" customHeight="1">
      <c r="B98" s="24"/>
      <c r="C98" s="117" t="s">
        <v>126</v>
      </c>
      <c r="J98" s="100">
        <f>J144</f>
        <v>0</v>
      </c>
      <c r="L98" s="24"/>
      <c r="AU98" s="12" t="s">
        <v>127</v>
      </c>
    </row>
    <row r="99" spans="2:12" s="119" customFormat="1" ht="24.95" customHeight="1">
      <c r="B99" s="118"/>
      <c r="D99" s="120" t="s">
        <v>128</v>
      </c>
      <c r="E99" s="121"/>
      <c r="F99" s="121"/>
      <c r="G99" s="121"/>
      <c r="H99" s="121"/>
      <c r="I99" s="121"/>
      <c r="J99" s="122">
        <f>J145</f>
        <v>0</v>
      </c>
      <c r="L99" s="118"/>
    </row>
    <row r="100" spans="2:12" s="80" customFormat="1" ht="19.9" customHeight="1">
      <c r="B100" s="123"/>
      <c r="D100" s="124" t="s">
        <v>129</v>
      </c>
      <c r="E100" s="125"/>
      <c r="F100" s="125"/>
      <c r="G100" s="125"/>
      <c r="H100" s="125"/>
      <c r="I100" s="125"/>
      <c r="J100" s="126">
        <f>J146</f>
        <v>0</v>
      </c>
      <c r="L100" s="123"/>
    </row>
    <row r="101" spans="2:12" s="80" customFormat="1" ht="19.9" customHeight="1">
      <c r="B101" s="123"/>
      <c r="D101" s="124" t="s">
        <v>130</v>
      </c>
      <c r="E101" s="125"/>
      <c r="F101" s="125"/>
      <c r="G101" s="125"/>
      <c r="H101" s="125"/>
      <c r="I101" s="125"/>
      <c r="J101" s="126">
        <f>J153</f>
        <v>0</v>
      </c>
      <c r="L101" s="123"/>
    </row>
    <row r="102" spans="2:12" s="80" customFormat="1" ht="19.9" customHeight="1">
      <c r="B102" s="123"/>
      <c r="D102" s="124" t="s">
        <v>131</v>
      </c>
      <c r="E102" s="125"/>
      <c r="F102" s="125"/>
      <c r="G102" s="125"/>
      <c r="H102" s="125"/>
      <c r="I102" s="125"/>
      <c r="J102" s="126">
        <f>J195</f>
        <v>0</v>
      </c>
      <c r="L102" s="123"/>
    </row>
    <row r="103" spans="2:12" s="80" customFormat="1" ht="19.9" customHeight="1">
      <c r="B103" s="123"/>
      <c r="D103" s="124" t="s">
        <v>132</v>
      </c>
      <c r="E103" s="125"/>
      <c r="F103" s="125"/>
      <c r="G103" s="125"/>
      <c r="H103" s="125"/>
      <c r="I103" s="125"/>
      <c r="J103" s="126">
        <f>J257</f>
        <v>0</v>
      </c>
      <c r="L103" s="123"/>
    </row>
    <row r="104" spans="2:12" s="80" customFormat="1" ht="14.85" customHeight="1">
      <c r="B104" s="123"/>
      <c r="D104" s="124" t="s">
        <v>133</v>
      </c>
      <c r="E104" s="125"/>
      <c r="F104" s="125"/>
      <c r="G104" s="125"/>
      <c r="H104" s="125"/>
      <c r="I104" s="125"/>
      <c r="J104" s="126">
        <f>J258</f>
        <v>0</v>
      </c>
      <c r="L104" s="123"/>
    </row>
    <row r="105" spans="2:12" s="80" customFormat="1" ht="14.85" customHeight="1">
      <c r="B105" s="123"/>
      <c r="D105" s="124" t="s">
        <v>134</v>
      </c>
      <c r="E105" s="125"/>
      <c r="F105" s="125"/>
      <c r="G105" s="125"/>
      <c r="H105" s="125"/>
      <c r="I105" s="125"/>
      <c r="J105" s="126">
        <f>J324</f>
        <v>0</v>
      </c>
      <c r="L105" s="123"/>
    </row>
    <row r="106" spans="2:12" s="80" customFormat="1" ht="14.85" customHeight="1">
      <c r="B106" s="123"/>
      <c r="D106" s="124" t="s">
        <v>135</v>
      </c>
      <c r="E106" s="125"/>
      <c r="F106" s="125"/>
      <c r="G106" s="125"/>
      <c r="H106" s="125"/>
      <c r="I106" s="125"/>
      <c r="J106" s="126">
        <f>J348</f>
        <v>0</v>
      </c>
      <c r="L106" s="123"/>
    </row>
    <row r="107" spans="2:12" s="80" customFormat="1" ht="19.9" customHeight="1">
      <c r="B107" s="123"/>
      <c r="D107" s="124" t="s">
        <v>136</v>
      </c>
      <c r="E107" s="125"/>
      <c r="F107" s="125"/>
      <c r="G107" s="125"/>
      <c r="H107" s="125"/>
      <c r="I107" s="125"/>
      <c r="J107" s="126">
        <f>J379</f>
        <v>0</v>
      </c>
      <c r="L107" s="123"/>
    </row>
    <row r="108" spans="2:12" s="80" customFormat="1" ht="19.9" customHeight="1">
      <c r="B108" s="123"/>
      <c r="D108" s="124" t="s">
        <v>137</v>
      </c>
      <c r="E108" s="125"/>
      <c r="F108" s="125"/>
      <c r="G108" s="125"/>
      <c r="H108" s="125"/>
      <c r="I108" s="125"/>
      <c r="J108" s="126">
        <f>J486</f>
        <v>0</v>
      </c>
      <c r="L108" s="123"/>
    </row>
    <row r="109" spans="2:12" s="80" customFormat="1" ht="19.9" customHeight="1">
      <c r="B109" s="123"/>
      <c r="D109" s="124" t="s">
        <v>138</v>
      </c>
      <c r="E109" s="125"/>
      <c r="F109" s="125"/>
      <c r="G109" s="125"/>
      <c r="H109" s="125"/>
      <c r="I109" s="125"/>
      <c r="J109" s="126">
        <f>J507</f>
        <v>0</v>
      </c>
      <c r="L109" s="123"/>
    </row>
    <row r="110" spans="2:12" s="119" customFormat="1" ht="24.95" customHeight="1">
      <c r="B110" s="118"/>
      <c r="D110" s="120" t="s">
        <v>139</v>
      </c>
      <c r="E110" s="121"/>
      <c r="F110" s="121"/>
      <c r="G110" s="121"/>
      <c r="H110" s="121"/>
      <c r="I110" s="121"/>
      <c r="J110" s="122">
        <f>J510</f>
        <v>0</v>
      </c>
      <c r="L110" s="118"/>
    </row>
    <row r="111" spans="2:12" s="80" customFormat="1" ht="19.9" customHeight="1">
      <c r="B111" s="123"/>
      <c r="D111" s="124" t="s">
        <v>140</v>
      </c>
      <c r="E111" s="125"/>
      <c r="F111" s="125"/>
      <c r="G111" s="125"/>
      <c r="H111" s="125"/>
      <c r="I111" s="125"/>
      <c r="J111" s="126">
        <f>J511</f>
        <v>0</v>
      </c>
      <c r="L111" s="123"/>
    </row>
    <row r="112" spans="2:12" s="80" customFormat="1" ht="19.9" customHeight="1">
      <c r="B112" s="123"/>
      <c r="D112" s="124" t="s">
        <v>141</v>
      </c>
      <c r="E112" s="125"/>
      <c r="F112" s="125"/>
      <c r="G112" s="125"/>
      <c r="H112" s="125"/>
      <c r="I112" s="125"/>
      <c r="J112" s="126">
        <f>J528</f>
        <v>0</v>
      </c>
      <c r="L112" s="123"/>
    </row>
    <row r="113" spans="2:12" s="80" customFormat="1" ht="19.9" customHeight="1">
      <c r="B113" s="123"/>
      <c r="D113" s="124" t="s">
        <v>142</v>
      </c>
      <c r="E113" s="125"/>
      <c r="F113" s="125"/>
      <c r="G113" s="125"/>
      <c r="H113" s="125"/>
      <c r="I113" s="125"/>
      <c r="J113" s="126">
        <f>J595</f>
        <v>0</v>
      </c>
      <c r="L113" s="123"/>
    </row>
    <row r="114" spans="2:12" s="80" customFormat="1" ht="19.9" customHeight="1">
      <c r="B114" s="123"/>
      <c r="D114" s="124" t="s">
        <v>143</v>
      </c>
      <c r="E114" s="125"/>
      <c r="F114" s="125"/>
      <c r="G114" s="125"/>
      <c r="H114" s="125"/>
      <c r="I114" s="125"/>
      <c r="J114" s="126">
        <f>J680</f>
        <v>0</v>
      </c>
      <c r="L114" s="123"/>
    </row>
    <row r="115" spans="2:12" s="80" customFormat="1" ht="19.9" customHeight="1">
      <c r="B115" s="123"/>
      <c r="D115" s="124" t="s">
        <v>144</v>
      </c>
      <c r="E115" s="125"/>
      <c r="F115" s="125"/>
      <c r="G115" s="125"/>
      <c r="H115" s="125"/>
      <c r="I115" s="125"/>
      <c r="J115" s="126">
        <f>J701</f>
        <v>0</v>
      </c>
      <c r="L115" s="123"/>
    </row>
    <row r="116" spans="2:12" s="80" customFormat="1" ht="19.9" customHeight="1">
      <c r="B116" s="123"/>
      <c r="D116" s="124" t="s">
        <v>145</v>
      </c>
      <c r="E116" s="125"/>
      <c r="F116" s="125"/>
      <c r="G116" s="125"/>
      <c r="H116" s="125"/>
      <c r="I116" s="125"/>
      <c r="J116" s="126">
        <f>J762</f>
        <v>0</v>
      </c>
      <c r="L116" s="123"/>
    </row>
    <row r="117" spans="2:12" s="80" customFormat="1" ht="19.9" customHeight="1">
      <c r="B117" s="123"/>
      <c r="D117" s="124" t="s">
        <v>146</v>
      </c>
      <c r="E117" s="125"/>
      <c r="F117" s="125"/>
      <c r="G117" s="125"/>
      <c r="H117" s="125"/>
      <c r="I117" s="125"/>
      <c r="J117" s="126">
        <f>J787</f>
        <v>0</v>
      </c>
      <c r="L117" s="123"/>
    </row>
    <row r="118" spans="2:12" s="80" customFormat="1" ht="19.9" customHeight="1">
      <c r="B118" s="123"/>
      <c r="D118" s="124" t="s">
        <v>147</v>
      </c>
      <c r="E118" s="125"/>
      <c r="F118" s="125"/>
      <c r="G118" s="125"/>
      <c r="H118" s="125"/>
      <c r="I118" s="125"/>
      <c r="J118" s="126">
        <f>J816</f>
        <v>0</v>
      </c>
      <c r="L118" s="123"/>
    </row>
    <row r="119" spans="2:12" s="80" customFormat="1" ht="19.9" customHeight="1">
      <c r="B119" s="123"/>
      <c r="D119" s="124" t="s">
        <v>148</v>
      </c>
      <c r="E119" s="125"/>
      <c r="F119" s="125"/>
      <c r="G119" s="125"/>
      <c r="H119" s="125"/>
      <c r="I119" s="125"/>
      <c r="J119" s="126">
        <f>J832</f>
        <v>0</v>
      </c>
      <c r="L119" s="123"/>
    </row>
    <row r="120" spans="2:12" s="80" customFormat="1" ht="19.9" customHeight="1">
      <c r="B120" s="123"/>
      <c r="D120" s="124" t="s">
        <v>149</v>
      </c>
      <c r="E120" s="125"/>
      <c r="F120" s="125"/>
      <c r="G120" s="125"/>
      <c r="H120" s="125"/>
      <c r="I120" s="125"/>
      <c r="J120" s="126">
        <f>J841</f>
        <v>0</v>
      </c>
      <c r="L120" s="123"/>
    </row>
    <row r="121" spans="2:12" s="119" customFormat="1" ht="24.95" customHeight="1">
      <c r="B121" s="118"/>
      <c r="D121" s="120" t="s">
        <v>150</v>
      </c>
      <c r="E121" s="121"/>
      <c r="F121" s="121"/>
      <c r="G121" s="121"/>
      <c r="H121" s="121"/>
      <c r="I121" s="121"/>
      <c r="J121" s="122">
        <f>J871</f>
        <v>0</v>
      </c>
      <c r="L121" s="118"/>
    </row>
    <row r="122" spans="2:12" s="80" customFormat="1" ht="19.9" customHeight="1">
      <c r="B122" s="123"/>
      <c r="D122" s="124" t="s">
        <v>151</v>
      </c>
      <c r="E122" s="125"/>
      <c r="F122" s="125"/>
      <c r="G122" s="125"/>
      <c r="H122" s="125"/>
      <c r="I122" s="125"/>
      <c r="J122" s="126">
        <f>J872</f>
        <v>0</v>
      </c>
      <c r="L122" s="123"/>
    </row>
    <row r="123" spans="2:12" s="25" customFormat="1" ht="21.75" customHeight="1">
      <c r="B123" s="24"/>
      <c r="L123" s="24"/>
    </row>
    <row r="124" spans="2:12" s="25" customFormat="1" ht="6.95" customHeight="1">
      <c r="B124" s="38"/>
      <c r="C124" s="39"/>
      <c r="D124" s="39"/>
      <c r="E124" s="39"/>
      <c r="F124" s="39"/>
      <c r="G124" s="39"/>
      <c r="H124" s="39"/>
      <c r="I124" s="39"/>
      <c r="J124" s="39"/>
      <c r="K124" s="39"/>
      <c r="L124" s="24"/>
    </row>
    <row r="125" s="1" customFormat="1" ht="12"/>
    <row r="126" s="1" customFormat="1" ht="12"/>
    <row r="127" s="1" customFormat="1" ht="12"/>
    <row r="128" spans="2:12" s="25" customFormat="1" ht="6.95" customHeight="1">
      <c r="B128" s="40"/>
      <c r="C128" s="41"/>
      <c r="D128" s="41"/>
      <c r="E128" s="41"/>
      <c r="F128" s="41"/>
      <c r="G128" s="41"/>
      <c r="H128" s="41"/>
      <c r="I128" s="41"/>
      <c r="J128" s="41"/>
      <c r="K128" s="41"/>
      <c r="L128" s="24"/>
    </row>
    <row r="129" spans="2:12" s="25" customFormat="1" ht="24.95" customHeight="1">
      <c r="B129" s="24"/>
      <c r="C129" s="16" t="s">
        <v>152</v>
      </c>
      <c r="L129" s="24"/>
    </row>
    <row r="130" spans="2:12" s="25" customFormat="1" ht="6.95" customHeight="1">
      <c r="B130" s="24"/>
      <c r="L130" s="24"/>
    </row>
    <row r="131" spans="2:12" s="25" customFormat="1" ht="12" customHeight="1">
      <c r="B131" s="24"/>
      <c r="C131" s="20" t="s">
        <v>14</v>
      </c>
      <c r="L131" s="24"/>
    </row>
    <row r="132" spans="2:12" s="25" customFormat="1" ht="24.75" customHeight="1">
      <c r="B132" s="24"/>
      <c r="E132" s="440" t="str">
        <f>E7</f>
        <v>2. etapa modernizace obj. č. 306 (hangár H53) - části západ a úseků části východ situovaného v areálu LOM PRAHA s.p. na letišti Praha – Kbely</v>
      </c>
      <c r="F132" s="441"/>
      <c r="G132" s="441"/>
      <c r="H132" s="441"/>
      <c r="L132" s="24"/>
    </row>
    <row r="133" spans="2:12" s="1" customFormat="1" ht="12" customHeight="1">
      <c r="B133" s="15"/>
      <c r="C133" s="20" t="s">
        <v>119</v>
      </c>
      <c r="L133" s="15"/>
    </row>
    <row r="134" spans="2:12" s="25" customFormat="1" ht="16.5" customHeight="1">
      <c r="B134" s="24"/>
      <c r="E134" s="440" t="s">
        <v>120</v>
      </c>
      <c r="F134" s="439"/>
      <c r="G134" s="439"/>
      <c r="H134" s="439"/>
      <c r="L134" s="24"/>
    </row>
    <row r="135" spans="2:12" s="25" customFormat="1" ht="12" customHeight="1">
      <c r="B135" s="24"/>
      <c r="C135" s="20" t="s">
        <v>121</v>
      </c>
      <c r="L135" s="24"/>
    </row>
    <row r="136" spans="2:12" s="25" customFormat="1" ht="16.5" customHeight="1">
      <c r="B136" s="24"/>
      <c r="E136" s="427" t="str">
        <f>E11</f>
        <v>01a - Stavební část - část západ</v>
      </c>
      <c r="F136" s="439"/>
      <c r="G136" s="439"/>
      <c r="H136" s="439"/>
      <c r="L136" s="24"/>
    </row>
    <row r="137" spans="2:12" s="25" customFormat="1" ht="6.95" customHeight="1">
      <c r="B137" s="24"/>
      <c r="L137" s="24"/>
    </row>
    <row r="138" spans="2:12" s="25" customFormat="1" ht="12" customHeight="1">
      <c r="B138" s="24"/>
      <c r="C138" s="20" t="s">
        <v>17</v>
      </c>
      <c r="F138" s="21" t="str">
        <f>F14</f>
        <v>Areál LOM PRAHA s.p., Praha 9 - Kbely</v>
      </c>
      <c r="I138" s="20" t="s">
        <v>18</v>
      </c>
      <c r="J138" s="113">
        <f>IF(J14="","",J14)</f>
        <v>43760</v>
      </c>
      <c r="L138" s="24"/>
    </row>
    <row r="139" spans="2:12" s="25" customFormat="1" ht="6.95" customHeight="1">
      <c r="B139" s="24"/>
      <c r="L139" s="24"/>
    </row>
    <row r="140" spans="2:12" s="25" customFormat="1" ht="27.95" customHeight="1">
      <c r="B140" s="24"/>
      <c r="C140" s="20" t="s">
        <v>19</v>
      </c>
      <c r="F140" s="21" t="str">
        <f>E17</f>
        <v>LOM PRAHA s.p.</v>
      </c>
      <c r="I140" s="20" t="s">
        <v>23</v>
      </c>
      <c r="J140" s="114" t="str">
        <f>E23</f>
        <v>DIGITRONIC CZ s.r.o.</v>
      </c>
      <c r="L140" s="24"/>
    </row>
    <row r="141" spans="2:12" s="25" customFormat="1" ht="15.2" customHeight="1">
      <c r="B141" s="24"/>
      <c r="C141" s="20" t="s">
        <v>22</v>
      </c>
      <c r="F141" s="91">
        <f>IF(E20="","",E20)</f>
        <v>0</v>
      </c>
      <c r="G141" s="92"/>
      <c r="H141" s="92"/>
      <c r="I141" s="20" t="s">
        <v>26</v>
      </c>
      <c r="J141" s="8" t="str">
        <f>E26</f>
        <v/>
      </c>
      <c r="K141" s="92"/>
      <c r="L141" s="24"/>
    </row>
    <row r="142" spans="2:12" s="25" customFormat="1" ht="10.35" customHeight="1">
      <c r="B142" s="24"/>
      <c r="L142" s="24"/>
    </row>
    <row r="143" spans="2:20" s="131" customFormat="1" ht="29.25" customHeight="1">
      <c r="B143" s="127"/>
      <c r="C143" s="128" t="s">
        <v>153</v>
      </c>
      <c r="D143" s="129" t="s">
        <v>53</v>
      </c>
      <c r="E143" s="129" t="s">
        <v>49</v>
      </c>
      <c r="F143" s="129" t="s">
        <v>50</v>
      </c>
      <c r="G143" s="129" t="s">
        <v>154</v>
      </c>
      <c r="H143" s="129" t="s">
        <v>155</v>
      </c>
      <c r="I143" s="129" t="s">
        <v>156</v>
      </c>
      <c r="J143" s="129" t="s">
        <v>125</v>
      </c>
      <c r="K143" s="130" t="s">
        <v>157</v>
      </c>
      <c r="L143" s="127"/>
      <c r="M143" s="54" t="s">
        <v>1</v>
      </c>
      <c r="N143" s="55" t="s">
        <v>32</v>
      </c>
      <c r="O143" s="55" t="s">
        <v>158</v>
      </c>
      <c r="P143" s="55" t="s">
        <v>159</v>
      </c>
      <c r="Q143" s="55" t="s">
        <v>160</v>
      </c>
      <c r="R143" s="55" t="s">
        <v>161</v>
      </c>
      <c r="S143" s="55" t="s">
        <v>162</v>
      </c>
      <c r="T143" s="56" t="s">
        <v>163</v>
      </c>
    </row>
    <row r="144" spans="2:63" s="25" customFormat="1" ht="22.9" customHeight="1">
      <c r="B144" s="24"/>
      <c r="C144" s="60" t="s">
        <v>164</v>
      </c>
      <c r="J144" s="132">
        <f>BK144</f>
        <v>0</v>
      </c>
      <c r="L144" s="24"/>
      <c r="M144" s="57"/>
      <c r="N144" s="48"/>
      <c r="O144" s="48"/>
      <c r="P144" s="133">
        <f>P145+P510+P871</f>
        <v>4882.725172999999</v>
      </c>
      <c r="Q144" s="48"/>
      <c r="R144" s="133">
        <f>R145+R510+R871</f>
        <v>300.78942150457306</v>
      </c>
      <c r="S144" s="48"/>
      <c r="T144" s="134">
        <f>T145+T510+T871</f>
        <v>133.50451800000005</v>
      </c>
      <c r="AT144" s="12" t="s">
        <v>67</v>
      </c>
      <c r="AU144" s="12" t="s">
        <v>127</v>
      </c>
      <c r="BK144" s="135">
        <f>BK145+BK510+BK871</f>
        <v>0</v>
      </c>
    </row>
    <row r="145" spans="2:63" s="137" customFormat="1" ht="25.9" customHeight="1">
      <c r="B145" s="136"/>
      <c r="D145" s="138" t="s">
        <v>67</v>
      </c>
      <c r="E145" s="139" t="s">
        <v>165</v>
      </c>
      <c r="F145" s="139" t="s">
        <v>166</v>
      </c>
      <c r="J145" s="140">
        <f>BK145</f>
        <v>0</v>
      </c>
      <c r="L145" s="136"/>
      <c r="M145" s="141"/>
      <c r="N145" s="142"/>
      <c r="O145" s="142"/>
      <c r="P145" s="143">
        <f>P146+P153+P195+P257+P379+P486+P507</f>
        <v>2759.753531</v>
      </c>
      <c r="Q145" s="142"/>
      <c r="R145" s="143">
        <f>R146+R153+R195+R257+R379+R486+R507</f>
        <v>256.50044301</v>
      </c>
      <c r="S145" s="142"/>
      <c r="T145" s="144">
        <f>T146+T153+T195+T257+T379+T486+T507</f>
        <v>128.50043600000004</v>
      </c>
      <c r="AR145" s="138" t="s">
        <v>75</v>
      </c>
      <c r="AT145" s="145" t="s">
        <v>67</v>
      </c>
      <c r="AU145" s="145" t="s">
        <v>68</v>
      </c>
      <c r="AY145" s="138" t="s">
        <v>167</v>
      </c>
      <c r="BK145" s="146">
        <f>BK146+BK153+BK195+BK257+BK379+BK486+BK507</f>
        <v>0</v>
      </c>
    </row>
    <row r="146" spans="2:63" s="137" customFormat="1" ht="22.9" customHeight="1">
      <c r="B146" s="136"/>
      <c r="D146" s="138" t="s">
        <v>67</v>
      </c>
      <c r="E146" s="147" t="s">
        <v>75</v>
      </c>
      <c r="F146" s="147" t="s">
        <v>168</v>
      </c>
      <c r="J146" s="148">
        <f>BK146</f>
        <v>0</v>
      </c>
      <c r="L146" s="136"/>
      <c r="M146" s="141"/>
      <c r="N146" s="142"/>
      <c r="O146" s="142"/>
      <c r="P146" s="143">
        <f>SUM(P147:P152)</f>
        <v>66.56256</v>
      </c>
      <c r="Q146" s="142"/>
      <c r="R146" s="143">
        <f>SUM(R147:R152)</f>
        <v>0</v>
      </c>
      <c r="S146" s="142"/>
      <c r="T146" s="144">
        <f>SUM(T147:T152)</f>
        <v>0</v>
      </c>
      <c r="AR146" s="138" t="s">
        <v>75</v>
      </c>
      <c r="AT146" s="145" t="s">
        <v>67</v>
      </c>
      <c r="AU146" s="145" t="s">
        <v>75</v>
      </c>
      <c r="AY146" s="138" t="s">
        <v>167</v>
      </c>
      <c r="BK146" s="146">
        <f>SUM(BK147:BK152)</f>
        <v>0</v>
      </c>
    </row>
    <row r="147" spans="2:65" s="25" customFormat="1" ht="16.5" customHeight="1">
      <c r="B147" s="24"/>
      <c r="C147" s="149" t="s">
        <v>75</v>
      </c>
      <c r="D147" s="149" t="s">
        <v>169</v>
      </c>
      <c r="E147" s="150" t="s">
        <v>170</v>
      </c>
      <c r="F147" s="151" t="s">
        <v>171</v>
      </c>
      <c r="G147" s="152" t="s">
        <v>172</v>
      </c>
      <c r="H147" s="153">
        <v>8.64</v>
      </c>
      <c r="I147" s="3"/>
      <c r="J147" s="154">
        <f>ROUND(I147*H147,2)</f>
        <v>0</v>
      </c>
      <c r="K147" s="151" t="s">
        <v>173</v>
      </c>
      <c r="L147" s="24"/>
      <c r="M147" s="155" t="s">
        <v>1</v>
      </c>
      <c r="N147" s="156" t="s">
        <v>33</v>
      </c>
      <c r="O147" s="157">
        <v>7.704</v>
      </c>
      <c r="P147" s="157">
        <f>O147*H147</f>
        <v>66.56256</v>
      </c>
      <c r="Q147" s="157">
        <v>0</v>
      </c>
      <c r="R147" s="157">
        <f>Q147*H147</f>
        <v>0</v>
      </c>
      <c r="S147" s="157">
        <v>0</v>
      </c>
      <c r="T147" s="158">
        <f>S147*H147</f>
        <v>0</v>
      </c>
      <c r="AR147" s="159" t="s">
        <v>174</v>
      </c>
      <c r="AT147" s="159" t="s">
        <v>169</v>
      </c>
      <c r="AU147" s="159" t="s">
        <v>77</v>
      </c>
      <c r="AY147" s="12" t="s">
        <v>167</v>
      </c>
      <c r="BE147" s="160">
        <f>IF(N147="základní",J147,0)</f>
        <v>0</v>
      </c>
      <c r="BF147" s="160">
        <f>IF(N147="snížená",J147,0)</f>
        <v>0</v>
      </c>
      <c r="BG147" s="160">
        <f>IF(N147="zákl. přenesená",J147,0)</f>
        <v>0</v>
      </c>
      <c r="BH147" s="160">
        <f>IF(N147="sníž. přenesená",J147,0)</f>
        <v>0</v>
      </c>
      <c r="BI147" s="160">
        <f>IF(N147="nulová",J147,0)</f>
        <v>0</v>
      </c>
      <c r="BJ147" s="12" t="s">
        <v>75</v>
      </c>
      <c r="BK147" s="160">
        <f>ROUND(I147*H147,2)</f>
        <v>0</v>
      </c>
      <c r="BL147" s="12" t="s">
        <v>174</v>
      </c>
      <c r="BM147" s="159" t="s">
        <v>175</v>
      </c>
    </row>
    <row r="148" spans="2:47" s="25" customFormat="1" ht="19.5">
      <c r="B148" s="24"/>
      <c r="D148" s="161" t="s">
        <v>176</v>
      </c>
      <c r="F148" s="162" t="s">
        <v>177</v>
      </c>
      <c r="L148" s="24"/>
      <c r="M148" s="163"/>
      <c r="N148" s="50"/>
      <c r="O148" s="50"/>
      <c r="P148" s="50"/>
      <c r="Q148" s="50"/>
      <c r="R148" s="50"/>
      <c r="S148" s="50"/>
      <c r="T148" s="51"/>
      <c r="AT148" s="12" t="s">
        <v>176</v>
      </c>
      <c r="AU148" s="12" t="s">
        <v>77</v>
      </c>
    </row>
    <row r="149" spans="2:51" s="165" customFormat="1" ht="12">
      <c r="B149" s="164"/>
      <c r="D149" s="161" t="s">
        <v>178</v>
      </c>
      <c r="E149" s="166" t="s">
        <v>1</v>
      </c>
      <c r="F149" s="167" t="s">
        <v>179</v>
      </c>
      <c r="H149" s="166" t="s">
        <v>1</v>
      </c>
      <c r="L149" s="164"/>
      <c r="M149" s="168"/>
      <c r="N149" s="169"/>
      <c r="O149" s="169"/>
      <c r="P149" s="169"/>
      <c r="Q149" s="169"/>
      <c r="R149" s="169"/>
      <c r="S149" s="169"/>
      <c r="T149" s="170"/>
      <c r="AT149" s="166" t="s">
        <v>178</v>
      </c>
      <c r="AU149" s="166" t="s">
        <v>77</v>
      </c>
      <c r="AV149" s="165" t="s">
        <v>75</v>
      </c>
      <c r="AW149" s="165" t="s">
        <v>25</v>
      </c>
      <c r="AX149" s="165" t="s">
        <v>68</v>
      </c>
      <c r="AY149" s="166" t="s">
        <v>167</v>
      </c>
    </row>
    <row r="150" spans="2:51" s="165" customFormat="1" ht="12">
      <c r="B150" s="164"/>
      <c r="D150" s="161" t="s">
        <v>178</v>
      </c>
      <c r="E150" s="166" t="s">
        <v>1</v>
      </c>
      <c r="F150" s="167" t="s">
        <v>180</v>
      </c>
      <c r="H150" s="166" t="s">
        <v>1</v>
      </c>
      <c r="L150" s="164"/>
      <c r="M150" s="168"/>
      <c r="N150" s="169"/>
      <c r="O150" s="169"/>
      <c r="P150" s="169"/>
      <c r="Q150" s="169"/>
      <c r="R150" s="169"/>
      <c r="S150" s="169"/>
      <c r="T150" s="170"/>
      <c r="AT150" s="166" t="s">
        <v>178</v>
      </c>
      <c r="AU150" s="166" t="s">
        <v>77</v>
      </c>
      <c r="AV150" s="165" t="s">
        <v>75</v>
      </c>
      <c r="AW150" s="165" t="s">
        <v>25</v>
      </c>
      <c r="AX150" s="165" t="s">
        <v>68</v>
      </c>
      <c r="AY150" s="166" t="s">
        <v>167</v>
      </c>
    </row>
    <row r="151" spans="2:51" s="172" customFormat="1" ht="12">
      <c r="B151" s="171"/>
      <c r="D151" s="161" t="s">
        <v>178</v>
      </c>
      <c r="E151" s="173" t="s">
        <v>1</v>
      </c>
      <c r="F151" s="174" t="s">
        <v>181</v>
      </c>
      <c r="H151" s="175">
        <v>8.64</v>
      </c>
      <c r="L151" s="171"/>
      <c r="M151" s="176"/>
      <c r="N151" s="177"/>
      <c r="O151" s="177"/>
      <c r="P151" s="177"/>
      <c r="Q151" s="177"/>
      <c r="R151" s="177"/>
      <c r="S151" s="177"/>
      <c r="T151" s="178"/>
      <c r="AT151" s="173" t="s">
        <v>178</v>
      </c>
      <c r="AU151" s="173" t="s">
        <v>77</v>
      </c>
      <c r="AV151" s="172" t="s">
        <v>77</v>
      </c>
      <c r="AW151" s="172" t="s">
        <v>25</v>
      </c>
      <c r="AX151" s="172" t="s">
        <v>75</v>
      </c>
      <c r="AY151" s="173" t="s">
        <v>167</v>
      </c>
    </row>
    <row r="152" spans="2:65" s="25" customFormat="1" ht="16.5" customHeight="1">
      <c r="B152" s="24"/>
      <c r="C152" s="149" t="s">
        <v>77</v>
      </c>
      <c r="D152" s="149" t="s">
        <v>169</v>
      </c>
      <c r="E152" s="150" t="s">
        <v>182</v>
      </c>
      <c r="F152" s="151" t="s">
        <v>183</v>
      </c>
      <c r="G152" s="152" t="s">
        <v>184</v>
      </c>
      <c r="H152" s="153">
        <v>1</v>
      </c>
      <c r="I152" s="3"/>
      <c r="J152" s="154">
        <f>ROUND(I152*H152,2)</f>
        <v>0</v>
      </c>
      <c r="K152" s="151" t="s">
        <v>1</v>
      </c>
      <c r="L152" s="24"/>
      <c r="M152" s="155" t="s">
        <v>1</v>
      </c>
      <c r="N152" s="156" t="s">
        <v>33</v>
      </c>
      <c r="O152" s="157">
        <v>0</v>
      </c>
      <c r="P152" s="157">
        <f>O152*H152</f>
        <v>0</v>
      </c>
      <c r="Q152" s="157">
        <v>0</v>
      </c>
      <c r="R152" s="157">
        <f>Q152*H152</f>
        <v>0</v>
      </c>
      <c r="S152" s="157">
        <v>0</v>
      </c>
      <c r="T152" s="158">
        <f>S152*H152</f>
        <v>0</v>
      </c>
      <c r="AR152" s="159" t="s">
        <v>174</v>
      </c>
      <c r="AT152" s="159" t="s">
        <v>169</v>
      </c>
      <c r="AU152" s="159" t="s">
        <v>77</v>
      </c>
      <c r="AY152" s="12" t="s">
        <v>167</v>
      </c>
      <c r="BE152" s="160">
        <f>IF(N152="základní",J152,0)</f>
        <v>0</v>
      </c>
      <c r="BF152" s="160">
        <f>IF(N152="snížená",J152,0)</f>
        <v>0</v>
      </c>
      <c r="BG152" s="160">
        <f>IF(N152="zákl. přenesená",J152,0)</f>
        <v>0</v>
      </c>
      <c r="BH152" s="160">
        <f>IF(N152="sníž. přenesená",J152,0)</f>
        <v>0</v>
      </c>
      <c r="BI152" s="160">
        <f>IF(N152="nulová",J152,0)</f>
        <v>0</v>
      </c>
      <c r="BJ152" s="12" t="s">
        <v>75</v>
      </c>
      <c r="BK152" s="160">
        <f>ROUND(I152*H152,2)</f>
        <v>0</v>
      </c>
      <c r="BL152" s="12" t="s">
        <v>174</v>
      </c>
      <c r="BM152" s="159" t="s">
        <v>185</v>
      </c>
    </row>
    <row r="153" spans="2:63" s="137" customFormat="1" ht="22.9" customHeight="1">
      <c r="B153" s="136"/>
      <c r="D153" s="138" t="s">
        <v>67</v>
      </c>
      <c r="E153" s="147" t="s">
        <v>186</v>
      </c>
      <c r="F153" s="147" t="s">
        <v>187</v>
      </c>
      <c r="J153" s="148">
        <f>BK153</f>
        <v>0</v>
      </c>
      <c r="L153" s="136"/>
      <c r="M153" s="141"/>
      <c r="N153" s="142"/>
      <c r="O153" s="142"/>
      <c r="P153" s="143">
        <f>SUM(P154:P194)</f>
        <v>174.30190000000002</v>
      </c>
      <c r="Q153" s="142"/>
      <c r="R153" s="143">
        <f>SUM(R154:R194)</f>
        <v>60.759155680000006</v>
      </c>
      <c r="S153" s="142"/>
      <c r="T153" s="144">
        <f>SUM(T154:T194)</f>
        <v>0</v>
      </c>
      <c r="AR153" s="138" t="s">
        <v>75</v>
      </c>
      <c r="AT153" s="145" t="s">
        <v>67</v>
      </c>
      <c r="AU153" s="145" t="s">
        <v>75</v>
      </c>
      <c r="AY153" s="138" t="s">
        <v>167</v>
      </c>
      <c r="BK153" s="146">
        <f>SUM(BK154:BK194)</f>
        <v>0</v>
      </c>
    </row>
    <row r="154" spans="2:65" s="25" customFormat="1" ht="16.5" customHeight="1">
      <c r="B154" s="24"/>
      <c r="C154" s="149" t="s">
        <v>186</v>
      </c>
      <c r="D154" s="149" t="s">
        <v>169</v>
      </c>
      <c r="E154" s="150" t="s">
        <v>188</v>
      </c>
      <c r="F154" s="151" t="s">
        <v>189</v>
      </c>
      <c r="G154" s="152" t="s">
        <v>184</v>
      </c>
      <c r="H154" s="153">
        <v>1</v>
      </c>
      <c r="I154" s="3"/>
      <c r="J154" s="154">
        <f>ROUND(I154*H154,2)</f>
        <v>0</v>
      </c>
      <c r="K154" s="151" t="s">
        <v>1</v>
      </c>
      <c r="L154" s="24"/>
      <c r="M154" s="155" t="s">
        <v>1</v>
      </c>
      <c r="N154" s="156" t="s">
        <v>33</v>
      </c>
      <c r="O154" s="157">
        <v>0</v>
      </c>
      <c r="P154" s="157">
        <f>O154*H154</f>
        <v>0</v>
      </c>
      <c r="Q154" s="157">
        <v>0</v>
      </c>
      <c r="R154" s="157">
        <f>Q154*H154</f>
        <v>0</v>
      </c>
      <c r="S154" s="157">
        <v>0</v>
      </c>
      <c r="T154" s="158">
        <f>S154*H154</f>
        <v>0</v>
      </c>
      <c r="AR154" s="159" t="s">
        <v>174</v>
      </c>
      <c r="AT154" s="159" t="s">
        <v>169</v>
      </c>
      <c r="AU154" s="159" t="s">
        <v>77</v>
      </c>
      <c r="AY154" s="12" t="s">
        <v>167</v>
      </c>
      <c r="BE154" s="160">
        <f>IF(N154="základní",J154,0)</f>
        <v>0</v>
      </c>
      <c r="BF154" s="160">
        <f>IF(N154="snížená",J154,0)</f>
        <v>0</v>
      </c>
      <c r="BG154" s="160">
        <f>IF(N154="zákl. přenesená",J154,0)</f>
        <v>0</v>
      </c>
      <c r="BH154" s="160">
        <f>IF(N154="sníž. přenesená",J154,0)</f>
        <v>0</v>
      </c>
      <c r="BI154" s="160">
        <f>IF(N154="nulová",J154,0)</f>
        <v>0</v>
      </c>
      <c r="BJ154" s="12" t="s">
        <v>75</v>
      </c>
      <c r="BK154" s="160">
        <f>ROUND(I154*H154,2)</f>
        <v>0</v>
      </c>
      <c r="BL154" s="12" t="s">
        <v>174</v>
      </c>
      <c r="BM154" s="159" t="s">
        <v>190</v>
      </c>
    </row>
    <row r="155" spans="2:47" s="25" customFormat="1" ht="29.25">
      <c r="B155" s="24"/>
      <c r="D155" s="161" t="s">
        <v>176</v>
      </c>
      <c r="F155" s="162" t="s">
        <v>191</v>
      </c>
      <c r="L155" s="24"/>
      <c r="M155" s="163"/>
      <c r="N155" s="50"/>
      <c r="O155" s="50"/>
      <c r="P155" s="50"/>
      <c r="Q155" s="50"/>
      <c r="R155" s="50"/>
      <c r="S155" s="50"/>
      <c r="T155" s="51"/>
      <c r="AT155" s="12" t="s">
        <v>176</v>
      </c>
      <c r="AU155" s="12" t="s">
        <v>77</v>
      </c>
    </row>
    <row r="156" spans="2:65" s="25" customFormat="1" ht="16.5" customHeight="1">
      <c r="B156" s="24"/>
      <c r="C156" s="149" t="s">
        <v>174</v>
      </c>
      <c r="D156" s="149" t="s">
        <v>169</v>
      </c>
      <c r="E156" s="150" t="s">
        <v>192</v>
      </c>
      <c r="F156" s="151" t="s">
        <v>193</v>
      </c>
      <c r="G156" s="152" t="s">
        <v>172</v>
      </c>
      <c r="H156" s="153">
        <v>30.89</v>
      </c>
      <c r="I156" s="3"/>
      <c r="J156" s="154">
        <f>ROUND(I156*H156,2)</f>
        <v>0</v>
      </c>
      <c r="K156" s="151" t="s">
        <v>173</v>
      </c>
      <c r="L156" s="24"/>
      <c r="M156" s="155" t="s">
        <v>1</v>
      </c>
      <c r="N156" s="156" t="s">
        <v>33</v>
      </c>
      <c r="O156" s="157">
        <v>3.765</v>
      </c>
      <c r="P156" s="157">
        <f>O156*H156</f>
        <v>116.30085000000001</v>
      </c>
      <c r="Q156" s="157">
        <v>1.78636</v>
      </c>
      <c r="R156" s="157">
        <f>Q156*H156</f>
        <v>55.1806604</v>
      </c>
      <c r="S156" s="157">
        <v>0</v>
      </c>
      <c r="T156" s="158">
        <f>S156*H156</f>
        <v>0</v>
      </c>
      <c r="AR156" s="159" t="s">
        <v>174</v>
      </c>
      <c r="AT156" s="159" t="s">
        <v>169</v>
      </c>
      <c r="AU156" s="159" t="s">
        <v>77</v>
      </c>
      <c r="AY156" s="12" t="s">
        <v>167</v>
      </c>
      <c r="BE156" s="160">
        <f>IF(N156="základní",J156,0)</f>
        <v>0</v>
      </c>
      <c r="BF156" s="160">
        <f>IF(N156="snížená",J156,0)</f>
        <v>0</v>
      </c>
      <c r="BG156" s="160">
        <f>IF(N156="zákl. přenesená",J156,0)</f>
        <v>0</v>
      </c>
      <c r="BH156" s="160">
        <f>IF(N156="sníž. přenesená",J156,0)</f>
        <v>0</v>
      </c>
      <c r="BI156" s="160">
        <f>IF(N156="nulová",J156,0)</f>
        <v>0</v>
      </c>
      <c r="BJ156" s="12" t="s">
        <v>75</v>
      </c>
      <c r="BK156" s="160">
        <f>ROUND(I156*H156,2)</f>
        <v>0</v>
      </c>
      <c r="BL156" s="12" t="s">
        <v>174</v>
      </c>
      <c r="BM156" s="159" t="s">
        <v>194</v>
      </c>
    </row>
    <row r="157" spans="2:47" s="25" customFormat="1" ht="19.5">
      <c r="B157" s="24"/>
      <c r="D157" s="161" t="s">
        <v>176</v>
      </c>
      <c r="F157" s="162" t="s">
        <v>195</v>
      </c>
      <c r="L157" s="24"/>
      <c r="M157" s="163"/>
      <c r="N157" s="50"/>
      <c r="O157" s="50"/>
      <c r="P157" s="50"/>
      <c r="Q157" s="50"/>
      <c r="R157" s="50"/>
      <c r="S157" s="50"/>
      <c r="T157" s="51"/>
      <c r="AT157" s="12" t="s">
        <v>176</v>
      </c>
      <c r="AU157" s="12" t="s">
        <v>77</v>
      </c>
    </row>
    <row r="158" spans="2:51" s="165" customFormat="1" ht="12">
      <c r="B158" s="164"/>
      <c r="D158" s="161" t="s">
        <v>178</v>
      </c>
      <c r="E158" s="166" t="s">
        <v>1</v>
      </c>
      <c r="F158" s="167" t="s">
        <v>196</v>
      </c>
      <c r="H158" s="166" t="s">
        <v>1</v>
      </c>
      <c r="L158" s="164"/>
      <c r="M158" s="168"/>
      <c r="N158" s="169"/>
      <c r="O158" s="169"/>
      <c r="P158" s="169"/>
      <c r="Q158" s="169"/>
      <c r="R158" s="169"/>
      <c r="S158" s="169"/>
      <c r="T158" s="170"/>
      <c r="AT158" s="166" t="s">
        <v>178</v>
      </c>
      <c r="AU158" s="166" t="s">
        <v>77</v>
      </c>
      <c r="AV158" s="165" t="s">
        <v>75</v>
      </c>
      <c r="AW158" s="165" t="s">
        <v>25</v>
      </c>
      <c r="AX158" s="165" t="s">
        <v>68</v>
      </c>
      <c r="AY158" s="166" t="s">
        <v>167</v>
      </c>
    </row>
    <row r="159" spans="2:51" s="165" customFormat="1" ht="12">
      <c r="B159" s="164"/>
      <c r="D159" s="161" t="s">
        <v>178</v>
      </c>
      <c r="E159" s="166" t="s">
        <v>1</v>
      </c>
      <c r="F159" s="167" t="s">
        <v>197</v>
      </c>
      <c r="H159" s="166" t="s">
        <v>1</v>
      </c>
      <c r="L159" s="164"/>
      <c r="M159" s="168"/>
      <c r="N159" s="169"/>
      <c r="O159" s="169"/>
      <c r="P159" s="169"/>
      <c r="Q159" s="169"/>
      <c r="R159" s="169"/>
      <c r="S159" s="169"/>
      <c r="T159" s="170"/>
      <c r="AT159" s="166" t="s">
        <v>178</v>
      </c>
      <c r="AU159" s="166" t="s">
        <v>77</v>
      </c>
      <c r="AV159" s="165" t="s">
        <v>75</v>
      </c>
      <c r="AW159" s="165" t="s">
        <v>25</v>
      </c>
      <c r="AX159" s="165" t="s">
        <v>68</v>
      </c>
      <c r="AY159" s="166" t="s">
        <v>167</v>
      </c>
    </row>
    <row r="160" spans="2:51" s="172" customFormat="1" ht="12">
      <c r="B160" s="171"/>
      <c r="D160" s="161" t="s">
        <v>178</v>
      </c>
      <c r="E160" s="173" t="s">
        <v>1</v>
      </c>
      <c r="F160" s="174" t="s">
        <v>198</v>
      </c>
      <c r="H160" s="175">
        <v>1.038</v>
      </c>
      <c r="L160" s="171"/>
      <c r="M160" s="176"/>
      <c r="N160" s="177"/>
      <c r="O160" s="177"/>
      <c r="P160" s="177"/>
      <c r="Q160" s="177"/>
      <c r="R160" s="177"/>
      <c r="S160" s="177"/>
      <c r="T160" s="178"/>
      <c r="AT160" s="173" t="s">
        <v>178</v>
      </c>
      <c r="AU160" s="173" t="s">
        <v>77</v>
      </c>
      <c r="AV160" s="172" t="s">
        <v>77</v>
      </c>
      <c r="AW160" s="172" t="s">
        <v>25</v>
      </c>
      <c r="AX160" s="172" t="s">
        <v>68</v>
      </c>
      <c r="AY160" s="173" t="s">
        <v>167</v>
      </c>
    </row>
    <row r="161" spans="2:51" s="172" customFormat="1" ht="12">
      <c r="B161" s="171"/>
      <c r="D161" s="161" t="s">
        <v>178</v>
      </c>
      <c r="E161" s="173" t="s">
        <v>1</v>
      </c>
      <c r="F161" s="174" t="s">
        <v>199</v>
      </c>
      <c r="H161" s="175">
        <v>4.832</v>
      </c>
      <c r="L161" s="171"/>
      <c r="M161" s="176"/>
      <c r="N161" s="177"/>
      <c r="O161" s="177"/>
      <c r="P161" s="177"/>
      <c r="Q161" s="177"/>
      <c r="R161" s="177"/>
      <c r="S161" s="177"/>
      <c r="T161" s="178"/>
      <c r="AT161" s="173" t="s">
        <v>178</v>
      </c>
      <c r="AU161" s="173" t="s">
        <v>77</v>
      </c>
      <c r="AV161" s="172" t="s">
        <v>77</v>
      </c>
      <c r="AW161" s="172" t="s">
        <v>25</v>
      </c>
      <c r="AX161" s="172" t="s">
        <v>68</v>
      </c>
      <c r="AY161" s="173" t="s">
        <v>167</v>
      </c>
    </row>
    <row r="162" spans="2:51" s="172" customFormat="1" ht="12">
      <c r="B162" s="171"/>
      <c r="D162" s="161" t="s">
        <v>178</v>
      </c>
      <c r="E162" s="173" t="s">
        <v>1</v>
      </c>
      <c r="F162" s="174" t="s">
        <v>200</v>
      </c>
      <c r="H162" s="175">
        <v>23.04</v>
      </c>
      <c r="L162" s="171"/>
      <c r="M162" s="176"/>
      <c r="N162" s="177"/>
      <c r="O162" s="177"/>
      <c r="P162" s="177"/>
      <c r="Q162" s="177"/>
      <c r="R162" s="177"/>
      <c r="S162" s="177"/>
      <c r="T162" s="178"/>
      <c r="AT162" s="173" t="s">
        <v>178</v>
      </c>
      <c r="AU162" s="173" t="s">
        <v>77</v>
      </c>
      <c r="AV162" s="172" t="s">
        <v>77</v>
      </c>
      <c r="AW162" s="172" t="s">
        <v>25</v>
      </c>
      <c r="AX162" s="172" t="s">
        <v>68</v>
      </c>
      <c r="AY162" s="173" t="s">
        <v>167</v>
      </c>
    </row>
    <row r="163" spans="2:51" s="165" customFormat="1" ht="12">
      <c r="B163" s="164"/>
      <c r="D163" s="161" t="s">
        <v>178</v>
      </c>
      <c r="E163" s="166" t="s">
        <v>1</v>
      </c>
      <c r="F163" s="167" t="s">
        <v>201</v>
      </c>
      <c r="H163" s="166" t="s">
        <v>1</v>
      </c>
      <c r="L163" s="164"/>
      <c r="M163" s="168"/>
      <c r="N163" s="169"/>
      <c r="O163" s="169"/>
      <c r="P163" s="169"/>
      <c r="Q163" s="169"/>
      <c r="R163" s="169"/>
      <c r="S163" s="169"/>
      <c r="T163" s="170"/>
      <c r="AT163" s="166" t="s">
        <v>178</v>
      </c>
      <c r="AU163" s="166" t="s">
        <v>77</v>
      </c>
      <c r="AV163" s="165" t="s">
        <v>75</v>
      </c>
      <c r="AW163" s="165" t="s">
        <v>25</v>
      </c>
      <c r="AX163" s="165" t="s">
        <v>68</v>
      </c>
      <c r="AY163" s="166" t="s">
        <v>167</v>
      </c>
    </row>
    <row r="164" spans="2:51" s="172" customFormat="1" ht="12">
      <c r="B164" s="171"/>
      <c r="D164" s="161" t="s">
        <v>178</v>
      </c>
      <c r="E164" s="173" t="s">
        <v>1</v>
      </c>
      <c r="F164" s="174" t="s">
        <v>202</v>
      </c>
      <c r="H164" s="175">
        <v>1.023</v>
      </c>
      <c r="L164" s="171"/>
      <c r="M164" s="176"/>
      <c r="N164" s="177"/>
      <c r="O164" s="177"/>
      <c r="P164" s="177"/>
      <c r="Q164" s="177"/>
      <c r="R164" s="177"/>
      <c r="S164" s="177"/>
      <c r="T164" s="178"/>
      <c r="AT164" s="173" t="s">
        <v>178</v>
      </c>
      <c r="AU164" s="173" t="s">
        <v>77</v>
      </c>
      <c r="AV164" s="172" t="s">
        <v>77</v>
      </c>
      <c r="AW164" s="172" t="s">
        <v>25</v>
      </c>
      <c r="AX164" s="172" t="s">
        <v>68</v>
      </c>
      <c r="AY164" s="173" t="s">
        <v>167</v>
      </c>
    </row>
    <row r="165" spans="2:51" s="172" customFormat="1" ht="12">
      <c r="B165" s="171"/>
      <c r="D165" s="161" t="s">
        <v>178</v>
      </c>
      <c r="E165" s="173" t="s">
        <v>1</v>
      </c>
      <c r="F165" s="174" t="s">
        <v>203</v>
      </c>
      <c r="H165" s="175">
        <v>0.957</v>
      </c>
      <c r="L165" s="171"/>
      <c r="M165" s="176"/>
      <c r="N165" s="177"/>
      <c r="O165" s="177"/>
      <c r="P165" s="177"/>
      <c r="Q165" s="177"/>
      <c r="R165" s="177"/>
      <c r="S165" s="177"/>
      <c r="T165" s="178"/>
      <c r="AT165" s="173" t="s">
        <v>178</v>
      </c>
      <c r="AU165" s="173" t="s">
        <v>77</v>
      </c>
      <c r="AV165" s="172" t="s">
        <v>77</v>
      </c>
      <c r="AW165" s="172" t="s">
        <v>25</v>
      </c>
      <c r="AX165" s="172" t="s">
        <v>68</v>
      </c>
      <c r="AY165" s="173" t="s">
        <v>167</v>
      </c>
    </row>
    <row r="166" spans="2:51" s="180" customFormat="1" ht="12">
      <c r="B166" s="179"/>
      <c r="D166" s="161" t="s">
        <v>178</v>
      </c>
      <c r="E166" s="181" t="s">
        <v>1</v>
      </c>
      <c r="F166" s="182" t="s">
        <v>204</v>
      </c>
      <c r="H166" s="183">
        <v>30.89</v>
      </c>
      <c r="L166" s="179"/>
      <c r="M166" s="184"/>
      <c r="N166" s="185"/>
      <c r="O166" s="185"/>
      <c r="P166" s="185"/>
      <c r="Q166" s="185"/>
      <c r="R166" s="185"/>
      <c r="S166" s="185"/>
      <c r="T166" s="186"/>
      <c r="AT166" s="181" t="s">
        <v>178</v>
      </c>
      <c r="AU166" s="181" t="s">
        <v>77</v>
      </c>
      <c r="AV166" s="180" t="s">
        <v>174</v>
      </c>
      <c r="AW166" s="180" t="s">
        <v>25</v>
      </c>
      <c r="AX166" s="180" t="s">
        <v>75</v>
      </c>
      <c r="AY166" s="181" t="s">
        <v>167</v>
      </c>
    </row>
    <row r="167" spans="2:65" s="25" customFormat="1" ht="24" customHeight="1">
      <c r="B167" s="24"/>
      <c r="C167" s="149" t="s">
        <v>205</v>
      </c>
      <c r="D167" s="149" t="s">
        <v>169</v>
      </c>
      <c r="E167" s="150" t="s">
        <v>206</v>
      </c>
      <c r="F167" s="151" t="s">
        <v>207</v>
      </c>
      <c r="G167" s="152" t="s">
        <v>208</v>
      </c>
      <c r="H167" s="153">
        <v>10.91</v>
      </c>
      <c r="I167" s="3"/>
      <c r="J167" s="154">
        <f>ROUND(I167*H167,2)</f>
        <v>0</v>
      </c>
      <c r="K167" s="151" t="s">
        <v>173</v>
      </c>
      <c r="L167" s="24"/>
      <c r="M167" s="155" t="s">
        <v>1</v>
      </c>
      <c r="N167" s="156" t="s">
        <v>33</v>
      </c>
      <c r="O167" s="157">
        <v>0.59</v>
      </c>
      <c r="P167" s="157">
        <f>O167*H167</f>
        <v>6.4369</v>
      </c>
      <c r="Q167" s="157">
        <v>0.25933</v>
      </c>
      <c r="R167" s="157">
        <f>Q167*H167</f>
        <v>2.8292903000000003</v>
      </c>
      <c r="S167" s="157">
        <v>0</v>
      </c>
      <c r="T167" s="158">
        <f>S167*H167</f>
        <v>0</v>
      </c>
      <c r="AR167" s="159" t="s">
        <v>174</v>
      </c>
      <c r="AT167" s="159" t="s">
        <v>169</v>
      </c>
      <c r="AU167" s="159" t="s">
        <v>77</v>
      </c>
      <c r="AY167" s="12" t="s">
        <v>167</v>
      </c>
      <c r="BE167" s="160">
        <f>IF(N167="základní",J167,0)</f>
        <v>0</v>
      </c>
      <c r="BF167" s="160">
        <f>IF(N167="snížená",J167,0)</f>
        <v>0</v>
      </c>
      <c r="BG167" s="160">
        <f>IF(N167="zákl. přenesená",J167,0)</f>
        <v>0</v>
      </c>
      <c r="BH167" s="160">
        <f>IF(N167="sníž. přenesená",J167,0)</f>
        <v>0</v>
      </c>
      <c r="BI167" s="160">
        <f>IF(N167="nulová",J167,0)</f>
        <v>0</v>
      </c>
      <c r="BJ167" s="12" t="s">
        <v>75</v>
      </c>
      <c r="BK167" s="160">
        <f>ROUND(I167*H167,2)</f>
        <v>0</v>
      </c>
      <c r="BL167" s="12" t="s">
        <v>174</v>
      </c>
      <c r="BM167" s="159" t="s">
        <v>209</v>
      </c>
    </row>
    <row r="168" spans="2:47" s="25" customFormat="1" ht="19.5">
      <c r="B168" s="24"/>
      <c r="D168" s="161" t="s">
        <v>176</v>
      </c>
      <c r="F168" s="162" t="s">
        <v>210</v>
      </c>
      <c r="L168" s="24"/>
      <c r="M168" s="163"/>
      <c r="N168" s="50"/>
      <c r="O168" s="50"/>
      <c r="P168" s="50"/>
      <c r="Q168" s="50"/>
      <c r="R168" s="50"/>
      <c r="S168" s="50"/>
      <c r="T168" s="51"/>
      <c r="AT168" s="12" t="s">
        <v>176</v>
      </c>
      <c r="AU168" s="12" t="s">
        <v>77</v>
      </c>
    </row>
    <row r="169" spans="2:51" s="165" customFormat="1" ht="12">
      <c r="B169" s="164"/>
      <c r="D169" s="161" t="s">
        <v>178</v>
      </c>
      <c r="E169" s="166" t="s">
        <v>1</v>
      </c>
      <c r="F169" s="167" t="s">
        <v>211</v>
      </c>
      <c r="H169" s="166" t="s">
        <v>1</v>
      </c>
      <c r="L169" s="164"/>
      <c r="M169" s="168"/>
      <c r="N169" s="169"/>
      <c r="O169" s="169"/>
      <c r="P169" s="169"/>
      <c r="Q169" s="169"/>
      <c r="R169" s="169"/>
      <c r="S169" s="169"/>
      <c r="T169" s="170"/>
      <c r="AT169" s="166" t="s">
        <v>178</v>
      </c>
      <c r="AU169" s="166" t="s">
        <v>77</v>
      </c>
      <c r="AV169" s="165" t="s">
        <v>75</v>
      </c>
      <c r="AW169" s="165" t="s">
        <v>25</v>
      </c>
      <c r="AX169" s="165" t="s">
        <v>68</v>
      </c>
      <c r="AY169" s="166" t="s">
        <v>167</v>
      </c>
    </row>
    <row r="170" spans="2:51" s="172" customFormat="1" ht="12">
      <c r="B170" s="171"/>
      <c r="D170" s="161" t="s">
        <v>178</v>
      </c>
      <c r="E170" s="173" t="s">
        <v>1</v>
      </c>
      <c r="F170" s="174" t="s">
        <v>212</v>
      </c>
      <c r="H170" s="175">
        <v>10.91</v>
      </c>
      <c r="L170" s="171"/>
      <c r="M170" s="176"/>
      <c r="N170" s="177"/>
      <c r="O170" s="177"/>
      <c r="P170" s="177"/>
      <c r="Q170" s="177"/>
      <c r="R170" s="177"/>
      <c r="S170" s="177"/>
      <c r="T170" s="178"/>
      <c r="AT170" s="173" t="s">
        <v>178</v>
      </c>
      <c r="AU170" s="173" t="s">
        <v>77</v>
      </c>
      <c r="AV170" s="172" t="s">
        <v>77</v>
      </c>
      <c r="AW170" s="172" t="s">
        <v>25</v>
      </c>
      <c r="AX170" s="172" t="s">
        <v>75</v>
      </c>
      <c r="AY170" s="173" t="s">
        <v>167</v>
      </c>
    </row>
    <row r="171" spans="2:65" s="25" customFormat="1" ht="24" customHeight="1">
      <c r="B171" s="24"/>
      <c r="C171" s="149" t="s">
        <v>213</v>
      </c>
      <c r="D171" s="149" t="s">
        <v>169</v>
      </c>
      <c r="E171" s="150" t="s">
        <v>214</v>
      </c>
      <c r="F171" s="151" t="s">
        <v>215</v>
      </c>
      <c r="G171" s="152" t="s">
        <v>216</v>
      </c>
      <c r="H171" s="153">
        <v>2.682</v>
      </c>
      <c r="I171" s="3"/>
      <c r="J171" s="154">
        <f>ROUND(I171*H171,2)</f>
        <v>0</v>
      </c>
      <c r="K171" s="151" t="s">
        <v>173</v>
      </c>
      <c r="L171" s="24"/>
      <c r="M171" s="155" t="s">
        <v>1</v>
      </c>
      <c r="N171" s="156" t="s">
        <v>33</v>
      </c>
      <c r="O171" s="157">
        <v>18.175</v>
      </c>
      <c r="P171" s="157">
        <f>O171*H171</f>
        <v>48.74535</v>
      </c>
      <c r="Q171" s="157">
        <v>0.01954</v>
      </c>
      <c r="R171" s="157">
        <f>Q171*H171</f>
        <v>0.05240627999999999</v>
      </c>
      <c r="S171" s="157">
        <v>0</v>
      </c>
      <c r="T171" s="158">
        <f>S171*H171</f>
        <v>0</v>
      </c>
      <c r="AR171" s="159" t="s">
        <v>174</v>
      </c>
      <c r="AT171" s="159" t="s">
        <v>169</v>
      </c>
      <c r="AU171" s="159" t="s">
        <v>77</v>
      </c>
      <c r="AY171" s="12" t="s">
        <v>167</v>
      </c>
      <c r="BE171" s="160">
        <f>IF(N171="základní",J171,0)</f>
        <v>0</v>
      </c>
      <c r="BF171" s="160">
        <f>IF(N171="snížená",J171,0)</f>
        <v>0</v>
      </c>
      <c r="BG171" s="160">
        <f>IF(N171="zákl. přenesená",J171,0)</f>
        <v>0</v>
      </c>
      <c r="BH171" s="160">
        <f>IF(N171="sníž. přenesená",J171,0)</f>
        <v>0</v>
      </c>
      <c r="BI171" s="160">
        <f>IF(N171="nulová",J171,0)</f>
        <v>0</v>
      </c>
      <c r="BJ171" s="12" t="s">
        <v>75</v>
      </c>
      <c r="BK171" s="160">
        <f>ROUND(I171*H171,2)</f>
        <v>0</v>
      </c>
      <c r="BL171" s="12" t="s">
        <v>174</v>
      </c>
      <c r="BM171" s="159" t="s">
        <v>217</v>
      </c>
    </row>
    <row r="172" spans="2:47" s="25" customFormat="1" ht="19.5">
      <c r="B172" s="24"/>
      <c r="D172" s="161" t="s">
        <v>176</v>
      </c>
      <c r="F172" s="162" t="s">
        <v>218</v>
      </c>
      <c r="L172" s="24"/>
      <c r="M172" s="163"/>
      <c r="N172" s="50"/>
      <c r="O172" s="50"/>
      <c r="P172" s="50"/>
      <c r="Q172" s="50"/>
      <c r="R172" s="50"/>
      <c r="S172" s="50"/>
      <c r="T172" s="51"/>
      <c r="AT172" s="12" t="s">
        <v>176</v>
      </c>
      <c r="AU172" s="12" t="s">
        <v>77</v>
      </c>
    </row>
    <row r="173" spans="2:51" s="165" customFormat="1" ht="12">
      <c r="B173" s="164"/>
      <c r="D173" s="161" t="s">
        <v>178</v>
      </c>
      <c r="E173" s="166" t="s">
        <v>1</v>
      </c>
      <c r="F173" s="167" t="s">
        <v>219</v>
      </c>
      <c r="H173" s="166" t="s">
        <v>1</v>
      </c>
      <c r="L173" s="164"/>
      <c r="M173" s="168"/>
      <c r="N173" s="169"/>
      <c r="O173" s="169"/>
      <c r="P173" s="169"/>
      <c r="Q173" s="169"/>
      <c r="R173" s="169"/>
      <c r="S173" s="169"/>
      <c r="T173" s="170"/>
      <c r="AT173" s="166" t="s">
        <v>178</v>
      </c>
      <c r="AU173" s="166" t="s">
        <v>77</v>
      </c>
      <c r="AV173" s="165" t="s">
        <v>75</v>
      </c>
      <c r="AW173" s="165" t="s">
        <v>25</v>
      </c>
      <c r="AX173" s="165" t="s">
        <v>68</v>
      </c>
      <c r="AY173" s="166" t="s">
        <v>167</v>
      </c>
    </row>
    <row r="174" spans="2:51" s="165" customFormat="1" ht="22.5">
      <c r="B174" s="164"/>
      <c r="D174" s="161" t="s">
        <v>178</v>
      </c>
      <c r="E174" s="166" t="s">
        <v>1</v>
      </c>
      <c r="F174" s="167" t="s">
        <v>220</v>
      </c>
      <c r="H174" s="166" t="s">
        <v>1</v>
      </c>
      <c r="L174" s="164"/>
      <c r="M174" s="168"/>
      <c r="N174" s="169"/>
      <c r="O174" s="169"/>
      <c r="P174" s="169"/>
      <c r="Q174" s="169"/>
      <c r="R174" s="169"/>
      <c r="S174" s="169"/>
      <c r="T174" s="170"/>
      <c r="AT174" s="166" t="s">
        <v>178</v>
      </c>
      <c r="AU174" s="166" t="s">
        <v>77</v>
      </c>
      <c r="AV174" s="165" t="s">
        <v>75</v>
      </c>
      <c r="AW174" s="165" t="s">
        <v>25</v>
      </c>
      <c r="AX174" s="165" t="s">
        <v>68</v>
      </c>
      <c r="AY174" s="166" t="s">
        <v>167</v>
      </c>
    </row>
    <row r="175" spans="2:51" s="172" customFormat="1" ht="12">
      <c r="B175" s="171"/>
      <c r="D175" s="161" t="s">
        <v>178</v>
      </c>
      <c r="E175" s="173" t="s">
        <v>1</v>
      </c>
      <c r="F175" s="174" t="s">
        <v>221</v>
      </c>
      <c r="H175" s="175">
        <v>2.022</v>
      </c>
      <c r="L175" s="171"/>
      <c r="M175" s="176"/>
      <c r="N175" s="177"/>
      <c r="O175" s="177"/>
      <c r="P175" s="177"/>
      <c r="Q175" s="177"/>
      <c r="R175" s="177"/>
      <c r="S175" s="177"/>
      <c r="T175" s="178"/>
      <c r="AT175" s="173" t="s">
        <v>178</v>
      </c>
      <c r="AU175" s="173" t="s">
        <v>77</v>
      </c>
      <c r="AV175" s="172" t="s">
        <v>77</v>
      </c>
      <c r="AW175" s="172" t="s">
        <v>25</v>
      </c>
      <c r="AX175" s="172" t="s">
        <v>68</v>
      </c>
      <c r="AY175" s="173" t="s">
        <v>167</v>
      </c>
    </row>
    <row r="176" spans="2:51" s="172" customFormat="1" ht="12">
      <c r="B176" s="171"/>
      <c r="D176" s="161" t="s">
        <v>178</v>
      </c>
      <c r="E176" s="173" t="s">
        <v>1</v>
      </c>
      <c r="F176" s="174" t="s">
        <v>222</v>
      </c>
      <c r="H176" s="175">
        <v>0.217</v>
      </c>
      <c r="L176" s="171"/>
      <c r="M176" s="176"/>
      <c r="N176" s="177"/>
      <c r="O176" s="177"/>
      <c r="P176" s="177"/>
      <c r="Q176" s="177"/>
      <c r="R176" s="177"/>
      <c r="S176" s="177"/>
      <c r="T176" s="178"/>
      <c r="AT176" s="173" t="s">
        <v>178</v>
      </c>
      <c r="AU176" s="173" t="s">
        <v>77</v>
      </c>
      <c r="AV176" s="172" t="s">
        <v>77</v>
      </c>
      <c r="AW176" s="172" t="s">
        <v>25</v>
      </c>
      <c r="AX176" s="172" t="s">
        <v>68</v>
      </c>
      <c r="AY176" s="173" t="s">
        <v>167</v>
      </c>
    </row>
    <row r="177" spans="2:51" s="165" customFormat="1" ht="22.5">
      <c r="B177" s="164"/>
      <c r="D177" s="161" t="s">
        <v>178</v>
      </c>
      <c r="E177" s="166" t="s">
        <v>1</v>
      </c>
      <c r="F177" s="167" t="s">
        <v>223</v>
      </c>
      <c r="H177" s="166" t="s">
        <v>1</v>
      </c>
      <c r="L177" s="164"/>
      <c r="M177" s="168"/>
      <c r="N177" s="169"/>
      <c r="O177" s="169"/>
      <c r="P177" s="169"/>
      <c r="Q177" s="169"/>
      <c r="R177" s="169"/>
      <c r="S177" s="169"/>
      <c r="T177" s="170"/>
      <c r="AT177" s="166" t="s">
        <v>178</v>
      </c>
      <c r="AU177" s="166" t="s">
        <v>77</v>
      </c>
      <c r="AV177" s="165" t="s">
        <v>75</v>
      </c>
      <c r="AW177" s="165" t="s">
        <v>25</v>
      </c>
      <c r="AX177" s="165" t="s">
        <v>68</v>
      </c>
      <c r="AY177" s="166" t="s">
        <v>167</v>
      </c>
    </row>
    <row r="178" spans="2:51" s="172" customFormat="1" ht="12">
      <c r="B178" s="171"/>
      <c r="D178" s="161" t="s">
        <v>178</v>
      </c>
      <c r="E178" s="173" t="s">
        <v>1</v>
      </c>
      <c r="F178" s="174" t="s">
        <v>224</v>
      </c>
      <c r="H178" s="175">
        <v>0.144</v>
      </c>
      <c r="L178" s="171"/>
      <c r="M178" s="176"/>
      <c r="N178" s="177"/>
      <c r="O178" s="177"/>
      <c r="P178" s="177"/>
      <c r="Q178" s="177"/>
      <c r="R178" s="177"/>
      <c r="S178" s="177"/>
      <c r="T178" s="178"/>
      <c r="AT178" s="173" t="s">
        <v>178</v>
      </c>
      <c r="AU178" s="173" t="s">
        <v>77</v>
      </c>
      <c r="AV178" s="172" t="s">
        <v>77</v>
      </c>
      <c r="AW178" s="172" t="s">
        <v>25</v>
      </c>
      <c r="AX178" s="172" t="s">
        <v>68</v>
      </c>
      <c r="AY178" s="173" t="s">
        <v>167</v>
      </c>
    </row>
    <row r="179" spans="2:51" s="172" customFormat="1" ht="12">
      <c r="B179" s="171"/>
      <c r="D179" s="161" t="s">
        <v>178</v>
      </c>
      <c r="E179" s="173" t="s">
        <v>1</v>
      </c>
      <c r="F179" s="174" t="s">
        <v>225</v>
      </c>
      <c r="H179" s="175">
        <v>0.162</v>
      </c>
      <c r="L179" s="171"/>
      <c r="M179" s="176"/>
      <c r="N179" s="177"/>
      <c r="O179" s="177"/>
      <c r="P179" s="177"/>
      <c r="Q179" s="177"/>
      <c r="R179" s="177"/>
      <c r="S179" s="177"/>
      <c r="T179" s="178"/>
      <c r="AT179" s="173" t="s">
        <v>178</v>
      </c>
      <c r="AU179" s="173" t="s">
        <v>77</v>
      </c>
      <c r="AV179" s="172" t="s">
        <v>77</v>
      </c>
      <c r="AW179" s="172" t="s">
        <v>25</v>
      </c>
      <c r="AX179" s="172" t="s">
        <v>68</v>
      </c>
      <c r="AY179" s="173" t="s">
        <v>167</v>
      </c>
    </row>
    <row r="180" spans="2:51" s="172" customFormat="1" ht="12">
      <c r="B180" s="171"/>
      <c r="D180" s="161" t="s">
        <v>178</v>
      </c>
      <c r="E180" s="173" t="s">
        <v>1</v>
      </c>
      <c r="F180" s="174" t="s">
        <v>226</v>
      </c>
      <c r="H180" s="175">
        <v>0.137</v>
      </c>
      <c r="L180" s="171"/>
      <c r="M180" s="176"/>
      <c r="N180" s="177"/>
      <c r="O180" s="177"/>
      <c r="P180" s="177"/>
      <c r="Q180" s="177"/>
      <c r="R180" s="177"/>
      <c r="S180" s="177"/>
      <c r="T180" s="178"/>
      <c r="AT180" s="173" t="s">
        <v>178</v>
      </c>
      <c r="AU180" s="173" t="s">
        <v>77</v>
      </c>
      <c r="AV180" s="172" t="s">
        <v>77</v>
      </c>
      <c r="AW180" s="172" t="s">
        <v>25</v>
      </c>
      <c r="AX180" s="172" t="s">
        <v>68</v>
      </c>
      <c r="AY180" s="173" t="s">
        <v>167</v>
      </c>
    </row>
    <row r="181" spans="2:51" s="180" customFormat="1" ht="12">
      <c r="B181" s="179"/>
      <c r="D181" s="161" t="s">
        <v>178</v>
      </c>
      <c r="E181" s="181" t="s">
        <v>1</v>
      </c>
      <c r="F181" s="182" t="s">
        <v>204</v>
      </c>
      <c r="H181" s="183">
        <v>2.682</v>
      </c>
      <c r="L181" s="179"/>
      <c r="M181" s="184"/>
      <c r="N181" s="185"/>
      <c r="O181" s="185"/>
      <c r="P181" s="185"/>
      <c r="Q181" s="185"/>
      <c r="R181" s="185"/>
      <c r="S181" s="185"/>
      <c r="T181" s="186"/>
      <c r="AT181" s="181" t="s">
        <v>178</v>
      </c>
      <c r="AU181" s="181" t="s">
        <v>77</v>
      </c>
      <c r="AV181" s="180" t="s">
        <v>174</v>
      </c>
      <c r="AW181" s="180" t="s">
        <v>25</v>
      </c>
      <c r="AX181" s="180" t="s">
        <v>75</v>
      </c>
      <c r="AY181" s="181" t="s">
        <v>167</v>
      </c>
    </row>
    <row r="182" spans="2:65" s="25" customFormat="1" ht="16.5" customHeight="1">
      <c r="B182" s="24"/>
      <c r="C182" s="187" t="s">
        <v>227</v>
      </c>
      <c r="D182" s="187" t="s">
        <v>228</v>
      </c>
      <c r="E182" s="188" t="s">
        <v>229</v>
      </c>
      <c r="F182" s="189" t="s">
        <v>230</v>
      </c>
      <c r="G182" s="190" t="s">
        <v>216</v>
      </c>
      <c r="H182" s="191">
        <v>2.682</v>
      </c>
      <c r="I182" s="4"/>
      <c r="J182" s="192">
        <f>ROUND(I182*H182,2)</f>
        <v>0</v>
      </c>
      <c r="K182" s="189" t="s">
        <v>1</v>
      </c>
      <c r="L182" s="193"/>
      <c r="M182" s="194" t="s">
        <v>1</v>
      </c>
      <c r="N182" s="195" t="s">
        <v>33</v>
      </c>
      <c r="O182" s="157">
        <v>0</v>
      </c>
      <c r="P182" s="157">
        <f>O182*H182</f>
        <v>0</v>
      </c>
      <c r="Q182" s="157">
        <v>1</v>
      </c>
      <c r="R182" s="157">
        <f>Q182*H182</f>
        <v>2.682</v>
      </c>
      <c r="S182" s="157">
        <v>0</v>
      </c>
      <c r="T182" s="158">
        <f>S182*H182</f>
        <v>0</v>
      </c>
      <c r="AR182" s="159" t="s">
        <v>231</v>
      </c>
      <c r="AT182" s="159" t="s">
        <v>228</v>
      </c>
      <c r="AU182" s="159" t="s">
        <v>77</v>
      </c>
      <c r="AY182" s="12" t="s">
        <v>167</v>
      </c>
      <c r="BE182" s="160">
        <f>IF(N182="základní",J182,0)</f>
        <v>0</v>
      </c>
      <c r="BF182" s="160">
        <f>IF(N182="snížená",J182,0)</f>
        <v>0</v>
      </c>
      <c r="BG182" s="160">
        <f>IF(N182="zákl. přenesená",J182,0)</f>
        <v>0</v>
      </c>
      <c r="BH182" s="160">
        <f>IF(N182="sníž. přenesená",J182,0)</f>
        <v>0</v>
      </c>
      <c r="BI182" s="160">
        <f>IF(N182="nulová",J182,0)</f>
        <v>0</v>
      </c>
      <c r="BJ182" s="12" t="s">
        <v>75</v>
      </c>
      <c r="BK182" s="160">
        <f>ROUND(I182*H182,2)</f>
        <v>0</v>
      </c>
      <c r="BL182" s="12" t="s">
        <v>174</v>
      </c>
      <c r="BM182" s="159" t="s">
        <v>232</v>
      </c>
    </row>
    <row r="183" spans="2:65" s="25" customFormat="1" ht="24" customHeight="1">
      <c r="B183" s="24"/>
      <c r="C183" s="149" t="s">
        <v>231</v>
      </c>
      <c r="D183" s="149" t="s">
        <v>169</v>
      </c>
      <c r="E183" s="150" t="s">
        <v>233</v>
      </c>
      <c r="F183" s="151" t="s">
        <v>234</v>
      </c>
      <c r="G183" s="152" t="s">
        <v>208</v>
      </c>
      <c r="H183" s="153">
        <v>4.698</v>
      </c>
      <c r="I183" s="3"/>
      <c r="J183" s="154">
        <f>ROUND(I183*H183,2)</f>
        <v>0</v>
      </c>
      <c r="K183" s="151" t="s">
        <v>1</v>
      </c>
      <c r="L183" s="24"/>
      <c r="M183" s="155" t="s">
        <v>1</v>
      </c>
      <c r="N183" s="156" t="s">
        <v>33</v>
      </c>
      <c r="O183" s="157">
        <v>0.3</v>
      </c>
      <c r="P183" s="157">
        <f>O183*H183</f>
        <v>1.4094</v>
      </c>
      <c r="Q183" s="157">
        <v>0.000945</v>
      </c>
      <c r="R183" s="157">
        <f>Q183*H183</f>
        <v>0.00443961</v>
      </c>
      <c r="S183" s="157">
        <v>0</v>
      </c>
      <c r="T183" s="158">
        <f>S183*H183</f>
        <v>0</v>
      </c>
      <c r="AR183" s="159" t="s">
        <v>174</v>
      </c>
      <c r="AT183" s="159" t="s">
        <v>169</v>
      </c>
      <c r="AU183" s="159" t="s">
        <v>77</v>
      </c>
      <c r="AY183" s="12" t="s">
        <v>167</v>
      </c>
      <c r="BE183" s="160">
        <f>IF(N183="základní",J183,0)</f>
        <v>0</v>
      </c>
      <c r="BF183" s="160">
        <f>IF(N183="snížená",J183,0)</f>
        <v>0</v>
      </c>
      <c r="BG183" s="160">
        <f>IF(N183="zákl. přenesená",J183,0)</f>
        <v>0</v>
      </c>
      <c r="BH183" s="160">
        <f>IF(N183="sníž. přenesená",J183,0)</f>
        <v>0</v>
      </c>
      <c r="BI183" s="160">
        <f>IF(N183="nulová",J183,0)</f>
        <v>0</v>
      </c>
      <c r="BJ183" s="12" t="s">
        <v>75</v>
      </c>
      <c r="BK183" s="160">
        <f>ROUND(I183*H183,2)</f>
        <v>0</v>
      </c>
      <c r="BL183" s="12" t="s">
        <v>174</v>
      </c>
      <c r="BM183" s="159" t="s">
        <v>235</v>
      </c>
    </row>
    <row r="184" spans="2:51" s="165" customFormat="1" ht="12">
      <c r="B184" s="164"/>
      <c r="D184" s="161" t="s">
        <v>178</v>
      </c>
      <c r="E184" s="166" t="s">
        <v>1</v>
      </c>
      <c r="F184" s="167" t="s">
        <v>236</v>
      </c>
      <c r="H184" s="166" t="s">
        <v>1</v>
      </c>
      <c r="L184" s="164"/>
      <c r="M184" s="168"/>
      <c r="N184" s="169"/>
      <c r="O184" s="169"/>
      <c r="P184" s="169"/>
      <c r="Q184" s="169"/>
      <c r="R184" s="169"/>
      <c r="S184" s="169"/>
      <c r="T184" s="170"/>
      <c r="AT184" s="166" t="s">
        <v>178</v>
      </c>
      <c r="AU184" s="166" t="s">
        <v>77</v>
      </c>
      <c r="AV184" s="165" t="s">
        <v>75</v>
      </c>
      <c r="AW184" s="165" t="s">
        <v>25</v>
      </c>
      <c r="AX184" s="165" t="s">
        <v>68</v>
      </c>
      <c r="AY184" s="166" t="s">
        <v>167</v>
      </c>
    </row>
    <row r="185" spans="2:51" s="172" customFormat="1" ht="12">
      <c r="B185" s="171"/>
      <c r="D185" s="161" t="s">
        <v>178</v>
      </c>
      <c r="E185" s="173" t="s">
        <v>1</v>
      </c>
      <c r="F185" s="174" t="s">
        <v>237</v>
      </c>
      <c r="H185" s="175">
        <v>3.78</v>
      </c>
      <c r="L185" s="171"/>
      <c r="M185" s="176"/>
      <c r="N185" s="177"/>
      <c r="O185" s="177"/>
      <c r="P185" s="177"/>
      <c r="Q185" s="177"/>
      <c r="R185" s="177"/>
      <c r="S185" s="177"/>
      <c r="T185" s="178"/>
      <c r="AT185" s="173" t="s">
        <v>178</v>
      </c>
      <c r="AU185" s="173" t="s">
        <v>77</v>
      </c>
      <c r="AV185" s="172" t="s">
        <v>77</v>
      </c>
      <c r="AW185" s="172" t="s">
        <v>25</v>
      </c>
      <c r="AX185" s="172" t="s">
        <v>68</v>
      </c>
      <c r="AY185" s="173" t="s">
        <v>167</v>
      </c>
    </row>
    <row r="186" spans="2:51" s="172" customFormat="1" ht="12">
      <c r="B186" s="171"/>
      <c r="D186" s="161" t="s">
        <v>178</v>
      </c>
      <c r="E186" s="173" t="s">
        <v>1</v>
      </c>
      <c r="F186" s="174" t="s">
        <v>238</v>
      </c>
      <c r="H186" s="175">
        <v>0.405</v>
      </c>
      <c r="L186" s="171"/>
      <c r="M186" s="176"/>
      <c r="N186" s="177"/>
      <c r="O186" s="177"/>
      <c r="P186" s="177"/>
      <c r="Q186" s="177"/>
      <c r="R186" s="177"/>
      <c r="S186" s="177"/>
      <c r="T186" s="178"/>
      <c r="AT186" s="173" t="s">
        <v>178</v>
      </c>
      <c r="AU186" s="173" t="s">
        <v>77</v>
      </c>
      <c r="AV186" s="172" t="s">
        <v>77</v>
      </c>
      <c r="AW186" s="172" t="s">
        <v>25</v>
      </c>
      <c r="AX186" s="172" t="s">
        <v>68</v>
      </c>
      <c r="AY186" s="173" t="s">
        <v>167</v>
      </c>
    </row>
    <row r="187" spans="2:51" s="172" customFormat="1" ht="12">
      <c r="B187" s="171"/>
      <c r="D187" s="161" t="s">
        <v>178</v>
      </c>
      <c r="E187" s="173" t="s">
        <v>1</v>
      </c>
      <c r="F187" s="174" t="s">
        <v>239</v>
      </c>
      <c r="H187" s="175">
        <v>0.513</v>
      </c>
      <c r="L187" s="171"/>
      <c r="M187" s="176"/>
      <c r="N187" s="177"/>
      <c r="O187" s="177"/>
      <c r="P187" s="177"/>
      <c r="Q187" s="177"/>
      <c r="R187" s="177"/>
      <c r="S187" s="177"/>
      <c r="T187" s="178"/>
      <c r="AT187" s="173" t="s">
        <v>178</v>
      </c>
      <c r="AU187" s="173" t="s">
        <v>77</v>
      </c>
      <c r="AV187" s="172" t="s">
        <v>77</v>
      </c>
      <c r="AW187" s="172" t="s">
        <v>25</v>
      </c>
      <c r="AX187" s="172" t="s">
        <v>68</v>
      </c>
      <c r="AY187" s="173" t="s">
        <v>167</v>
      </c>
    </row>
    <row r="188" spans="2:51" s="180" customFormat="1" ht="12">
      <c r="B188" s="179"/>
      <c r="D188" s="161" t="s">
        <v>178</v>
      </c>
      <c r="E188" s="181" t="s">
        <v>1</v>
      </c>
      <c r="F188" s="182" t="s">
        <v>204</v>
      </c>
      <c r="H188" s="183">
        <v>4.698</v>
      </c>
      <c r="L188" s="179"/>
      <c r="M188" s="184"/>
      <c r="N188" s="185"/>
      <c r="O188" s="185"/>
      <c r="P188" s="185"/>
      <c r="Q188" s="185"/>
      <c r="R188" s="185"/>
      <c r="S188" s="185"/>
      <c r="T188" s="186"/>
      <c r="AT188" s="181" t="s">
        <v>178</v>
      </c>
      <c r="AU188" s="181" t="s">
        <v>77</v>
      </c>
      <c r="AV188" s="180" t="s">
        <v>174</v>
      </c>
      <c r="AW188" s="180" t="s">
        <v>25</v>
      </c>
      <c r="AX188" s="180" t="s">
        <v>75</v>
      </c>
      <c r="AY188" s="181" t="s">
        <v>167</v>
      </c>
    </row>
    <row r="189" spans="2:65" s="25" customFormat="1" ht="24" customHeight="1">
      <c r="B189" s="24"/>
      <c r="C189" s="149" t="s">
        <v>240</v>
      </c>
      <c r="D189" s="149" t="s">
        <v>169</v>
      </c>
      <c r="E189" s="150" t="s">
        <v>241</v>
      </c>
      <c r="F189" s="151" t="s">
        <v>242</v>
      </c>
      <c r="G189" s="152" t="s">
        <v>208</v>
      </c>
      <c r="H189" s="153">
        <v>4.698</v>
      </c>
      <c r="I189" s="3"/>
      <c r="J189" s="154">
        <f>ROUND(I189*H189,2)</f>
        <v>0</v>
      </c>
      <c r="K189" s="151" t="s">
        <v>1</v>
      </c>
      <c r="L189" s="24"/>
      <c r="M189" s="155" t="s">
        <v>1</v>
      </c>
      <c r="N189" s="156" t="s">
        <v>33</v>
      </c>
      <c r="O189" s="157">
        <v>0.3</v>
      </c>
      <c r="P189" s="157">
        <f>O189*H189</f>
        <v>1.4094</v>
      </c>
      <c r="Q189" s="157">
        <v>0.002205</v>
      </c>
      <c r="R189" s="157">
        <f>Q189*H189</f>
        <v>0.010359090000000001</v>
      </c>
      <c r="S189" s="157">
        <v>0</v>
      </c>
      <c r="T189" s="158">
        <f>S189*H189</f>
        <v>0</v>
      </c>
      <c r="AR189" s="159" t="s">
        <v>174</v>
      </c>
      <c r="AT189" s="159" t="s">
        <v>169</v>
      </c>
      <c r="AU189" s="159" t="s">
        <v>77</v>
      </c>
      <c r="AY189" s="12" t="s">
        <v>167</v>
      </c>
      <c r="BE189" s="160">
        <f>IF(N189="základní",J189,0)</f>
        <v>0</v>
      </c>
      <c r="BF189" s="160">
        <f>IF(N189="snížená",J189,0)</f>
        <v>0</v>
      </c>
      <c r="BG189" s="160">
        <f>IF(N189="zákl. přenesená",J189,0)</f>
        <v>0</v>
      </c>
      <c r="BH189" s="160">
        <f>IF(N189="sníž. přenesená",J189,0)</f>
        <v>0</v>
      </c>
      <c r="BI189" s="160">
        <f>IF(N189="nulová",J189,0)</f>
        <v>0</v>
      </c>
      <c r="BJ189" s="12" t="s">
        <v>75</v>
      </c>
      <c r="BK189" s="160">
        <f>ROUND(I189*H189,2)</f>
        <v>0</v>
      </c>
      <c r="BL189" s="12" t="s">
        <v>174</v>
      </c>
      <c r="BM189" s="159" t="s">
        <v>243</v>
      </c>
    </row>
    <row r="190" spans="2:51" s="165" customFormat="1" ht="12">
      <c r="B190" s="164"/>
      <c r="D190" s="161" t="s">
        <v>178</v>
      </c>
      <c r="E190" s="166" t="s">
        <v>1</v>
      </c>
      <c r="F190" s="167" t="s">
        <v>236</v>
      </c>
      <c r="H190" s="166" t="s">
        <v>1</v>
      </c>
      <c r="L190" s="164"/>
      <c r="M190" s="168"/>
      <c r="N190" s="169"/>
      <c r="O190" s="169"/>
      <c r="P190" s="169"/>
      <c r="Q190" s="169"/>
      <c r="R190" s="169"/>
      <c r="S190" s="169"/>
      <c r="T190" s="170"/>
      <c r="AT190" s="166" t="s">
        <v>178</v>
      </c>
      <c r="AU190" s="166" t="s">
        <v>77</v>
      </c>
      <c r="AV190" s="165" t="s">
        <v>75</v>
      </c>
      <c r="AW190" s="165" t="s">
        <v>25</v>
      </c>
      <c r="AX190" s="165" t="s">
        <v>68</v>
      </c>
      <c r="AY190" s="166" t="s">
        <v>167</v>
      </c>
    </row>
    <row r="191" spans="2:51" s="172" customFormat="1" ht="12">
      <c r="B191" s="171"/>
      <c r="D191" s="161" t="s">
        <v>178</v>
      </c>
      <c r="E191" s="173" t="s">
        <v>1</v>
      </c>
      <c r="F191" s="174" t="s">
        <v>237</v>
      </c>
      <c r="H191" s="175">
        <v>3.78</v>
      </c>
      <c r="L191" s="171"/>
      <c r="M191" s="176"/>
      <c r="N191" s="177"/>
      <c r="O191" s="177"/>
      <c r="P191" s="177"/>
      <c r="Q191" s="177"/>
      <c r="R191" s="177"/>
      <c r="S191" s="177"/>
      <c r="T191" s="178"/>
      <c r="AT191" s="173" t="s">
        <v>178</v>
      </c>
      <c r="AU191" s="173" t="s">
        <v>77</v>
      </c>
      <c r="AV191" s="172" t="s">
        <v>77</v>
      </c>
      <c r="AW191" s="172" t="s">
        <v>25</v>
      </c>
      <c r="AX191" s="172" t="s">
        <v>68</v>
      </c>
      <c r="AY191" s="173" t="s">
        <v>167</v>
      </c>
    </row>
    <row r="192" spans="2:51" s="172" customFormat="1" ht="12">
      <c r="B192" s="171"/>
      <c r="D192" s="161" t="s">
        <v>178</v>
      </c>
      <c r="E192" s="173" t="s">
        <v>1</v>
      </c>
      <c r="F192" s="174" t="s">
        <v>238</v>
      </c>
      <c r="H192" s="175">
        <v>0.405</v>
      </c>
      <c r="L192" s="171"/>
      <c r="M192" s="176"/>
      <c r="N192" s="177"/>
      <c r="O192" s="177"/>
      <c r="P192" s="177"/>
      <c r="Q192" s="177"/>
      <c r="R192" s="177"/>
      <c r="S192" s="177"/>
      <c r="T192" s="178"/>
      <c r="AT192" s="173" t="s">
        <v>178</v>
      </c>
      <c r="AU192" s="173" t="s">
        <v>77</v>
      </c>
      <c r="AV192" s="172" t="s">
        <v>77</v>
      </c>
      <c r="AW192" s="172" t="s">
        <v>25</v>
      </c>
      <c r="AX192" s="172" t="s">
        <v>68</v>
      </c>
      <c r="AY192" s="173" t="s">
        <v>167</v>
      </c>
    </row>
    <row r="193" spans="2:51" s="172" customFormat="1" ht="12">
      <c r="B193" s="171"/>
      <c r="D193" s="161" t="s">
        <v>178</v>
      </c>
      <c r="E193" s="173" t="s">
        <v>1</v>
      </c>
      <c r="F193" s="174" t="s">
        <v>239</v>
      </c>
      <c r="H193" s="175">
        <v>0.513</v>
      </c>
      <c r="L193" s="171"/>
      <c r="M193" s="176"/>
      <c r="N193" s="177"/>
      <c r="O193" s="177"/>
      <c r="P193" s="177"/>
      <c r="Q193" s="177"/>
      <c r="R193" s="177"/>
      <c r="S193" s="177"/>
      <c r="T193" s="178"/>
      <c r="AT193" s="173" t="s">
        <v>178</v>
      </c>
      <c r="AU193" s="173" t="s">
        <v>77</v>
      </c>
      <c r="AV193" s="172" t="s">
        <v>77</v>
      </c>
      <c r="AW193" s="172" t="s">
        <v>25</v>
      </c>
      <c r="AX193" s="172" t="s">
        <v>68</v>
      </c>
      <c r="AY193" s="173" t="s">
        <v>167</v>
      </c>
    </row>
    <row r="194" spans="2:51" s="180" customFormat="1" ht="12">
      <c r="B194" s="179"/>
      <c r="D194" s="161" t="s">
        <v>178</v>
      </c>
      <c r="E194" s="181" t="s">
        <v>1</v>
      </c>
      <c r="F194" s="182" t="s">
        <v>204</v>
      </c>
      <c r="H194" s="183">
        <v>4.698</v>
      </c>
      <c r="L194" s="179"/>
      <c r="M194" s="184"/>
      <c r="N194" s="185"/>
      <c r="O194" s="185"/>
      <c r="P194" s="185"/>
      <c r="Q194" s="185"/>
      <c r="R194" s="185"/>
      <c r="S194" s="185"/>
      <c r="T194" s="186"/>
      <c r="AT194" s="181" t="s">
        <v>178</v>
      </c>
      <c r="AU194" s="181" t="s">
        <v>77</v>
      </c>
      <c r="AV194" s="180" t="s">
        <v>174</v>
      </c>
      <c r="AW194" s="180" t="s">
        <v>25</v>
      </c>
      <c r="AX194" s="180" t="s">
        <v>75</v>
      </c>
      <c r="AY194" s="181" t="s">
        <v>167</v>
      </c>
    </row>
    <row r="195" spans="2:63" s="137" customFormat="1" ht="22.9" customHeight="1">
      <c r="B195" s="136"/>
      <c r="D195" s="138" t="s">
        <v>67</v>
      </c>
      <c r="E195" s="147" t="s">
        <v>174</v>
      </c>
      <c r="F195" s="147" t="s">
        <v>244</v>
      </c>
      <c r="J195" s="148">
        <f>BK195</f>
        <v>0</v>
      </c>
      <c r="L195" s="136"/>
      <c r="M195" s="141"/>
      <c r="N195" s="142"/>
      <c r="O195" s="142"/>
      <c r="P195" s="143">
        <f>SUM(P196:P256)</f>
        <v>188.53324399999997</v>
      </c>
      <c r="Q195" s="142"/>
      <c r="R195" s="143">
        <f>SUM(R196:R256)</f>
        <v>52.21514944</v>
      </c>
      <c r="S195" s="142"/>
      <c r="T195" s="144">
        <f>SUM(T196:T256)</f>
        <v>0</v>
      </c>
      <c r="AR195" s="138" t="s">
        <v>75</v>
      </c>
      <c r="AT195" s="145" t="s">
        <v>67</v>
      </c>
      <c r="AU195" s="145" t="s">
        <v>75</v>
      </c>
      <c r="AY195" s="138" t="s">
        <v>167</v>
      </c>
      <c r="BK195" s="146">
        <f>SUM(BK196:BK256)</f>
        <v>0</v>
      </c>
    </row>
    <row r="196" spans="2:65" s="25" customFormat="1" ht="24" customHeight="1">
      <c r="B196" s="24"/>
      <c r="C196" s="149" t="s">
        <v>13</v>
      </c>
      <c r="D196" s="149" t="s">
        <v>169</v>
      </c>
      <c r="E196" s="150" t="s">
        <v>245</v>
      </c>
      <c r="F196" s="151" t="s">
        <v>246</v>
      </c>
      <c r="G196" s="152" t="s">
        <v>208</v>
      </c>
      <c r="H196" s="153">
        <v>33.16</v>
      </c>
      <c r="I196" s="3"/>
      <c r="J196" s="154">
        <f>ROUND(I196*H196,2)</f>
        <v>0</v>
      </c>
      <c r="K196" s="151" t="s">
        <v>173</v>
      </c>
      <c r="L196" s="24"/>
      <c r="M196" s="155" t="s">
        <v>1</v>
      </c>
      <c r="N196" s="156" t="s">
        <v>33</v>
      </c>
      <c r="O196" s="157">
        <v>1.481</v>
      </c>
      <c r="P196" s="157">
        <f>O196*H196</f>
        <v>49.10996</v>
      </c>
      <c r="Q196" s="157">
        <v>0.3989</v>
      </c>
      <c r="R196" s="157">
        <f>Q196*H196</f>
        <v>13.227523999999997</v>
      </c>
      <c r="S196" s="157">
        <v>0</v>
      </c>
      <c r="T196" s="158">
        <f>S196*H196</f>
        <v>0</v>
      </c>
      <c r="AR196" s="159" t="s">
        <v>174</v>
      </c>
      <c r="AT196" s="159" t="s">
        <v>169</v>
      </c>
      <c r="AU196" s="159" t="s">
        <v>77</v>
      </c>
      <c r="AY196" s="12" t="s">
        <v>167</v>
      </c>
      <c r="BE196" s="160">
        <f>IF(N196="základní",J196,0)</f>
        <v>0</v>
      </c>
      <c r="BF196" s="160">
        <f>IF(N196="snížená",J196,0)</f>
        <v>0</v>
      </c>
      <c r="BG196" s="160">
        <f>IF(N196="zákl. přenesená",J196,0)</f>
        <v>0</v>
      </c>
      <c r="BH196" s="160">
        <f>IF(N196="sníž. přenesená",J196,0)</f>
        <v>0</v>
      </c>
      <c r="BI196" s="160">
        <f>IF(N196="nulová",J196,0)</f>
        <v>0</v>
      </c>
      <c r="BJ196" s="12" t="s">
        <v>75</v>
      </c>
      <c r="BK196" s="160">
        <f>ROUND(I196*H196,2)</f>
        <v>0</v>
      </c>
      <c r="BL196" s="12" t="s">
        <v>174</v>
      </c>
      <c r="BM196" s="159" t="s">
        <v>247</v>
      </c>
    </row>
    <row r="197" spans="2:47" s="25" customFormat="1" ht="48.75">
      <c r="B197" s="24"/>
      <c r="D197" s="161" t="s">
        <v>176</v>
      </c>
      <c r="F197" s="162" t="s">
        <v>248</v>
      </c>
      <c r="L197" s="24"/>
      <c r="M197" s="163"/>
      <c r="N197" s="50"/>
      <c r="O197" s="50"/>
      <c r="P197" s="50"/>
      <c r="Q197" s="50"/>
      <c r="R197" s="50"/>
      <c r="S197" s="50"/>
      <c r="T197" s="51"/>
      <c r="AT197" s="12" t="s">
        <v>176</v>
      </c>
      <c r="AU197" s="12" t="s">
        <v>77</v>
      </c>
    </row>
    <row r="198" spans="2:51" s="165" customFormat="1" ht="12">
      <c r="B198" s="164"/>
      <c r="D198" s="161" t="s">
        <v>178</v>
      </c>
      <c r="E198" s="166" t="s">
        <v>1</v>
      </c>
      <c r="F198" s="167" t="s">
        <v>249</v>
      </c>
      <c r="H198" s="166" t="s">
        <v>1</v>
      </c>
      <c r="L198" s="164"/>
      <c r="M198" s="168"/>
      <c r="N198" s="169"/>
      <c r="O198" s="169"/>
      <c r="P198" s="169"/>
      <c r="Q198" s="169"/>
      <c r="R198" s="169"/>
      <c r="S198" s="169"/>
      <c r="T198" s="170"/>
      <c r="AT198" s="166" t="s">
        <v>178</v>
      </c>
      <c r="AU198" s="166" t="s">
        <v>77</v>
      </c>
      <c r="AV198" s="165" t="s">
        <v>75</v>
      </c>
      <c r="AW198" s="165" t="s">
        <v>25</v>
      </c>
      <c r="AX198" s="165" t="s">
        <v>68</v>
      </c>
      <c r="AY198" s="166" t="s">
        <v>167</v>
      </c>
    </row>
    <row r="199" spans="2:51" s="172" customFormat="1" ht="12">
      <c r="B199" s="171"/>
      <c r="D199" s="161" t="s">
        <v>178</v>
      </c>
      <c r="E199" s="173" t="s">
        <v>1</v>
      </c>
      <c r="F199" s="174" t="s">
        <v>250</v>
      </c>
      <c r="H199" s="175">
        <v>33.16</v>
      </c>
      <c r="L199" s="171"/>
      <c r="M199" s="176"/>
      <c r="N199" s="177"/>
      <c r="O199" s="177"/>
      <c r="P199" s="177"/>
      <c r="Q199" s="177"/>
      <c r="R199" s="177"/>
      <c r="S199" s="177"/>
      <c r="T199" s="178"/>
      <c r="AT199" s="173" t="s">
        <v>178</v>
      </c>
      <c r="AU199" s="173" t="s">
        <v>77</v>
      </c>
      <c r="AV199" s="172" t="s">
        <v>77</v>
      </c>
      <c r="AW199" s="172" t="s">
        <v>25</v>
      </c>
      <c r="AX199" s="172" t="s">
        <v>75</v>
      </c>
      <c r="AY199" s="173" t="s">
        <v>167</v>
      </c>
    </row>
    <row r="200" spans="2:65" s="25" customFormat="1" ht="24" customHeight="1">
      <c r="B200" s="24"/>
      <c r="C200" s="149" t="s">
        <v>251</v>
      </c>
      <c r="D200" s="149" t="s">
        <v>169</v>
      </c>
      <c r="E200" s="150" t="s">
        <v>252</v>
      </c>
      <c r="F200" s="151" t="s">
        <v>253</v>
      </c>
      <c r="G200" s="152" t="s">
        <v>208</v>
      </c>
      <c r="H200" s="153">
        <v>61.29</v>
      </c>
      <c r="I200" s="3"/>
      <c r="J200" s="154">
        <f>ROUND(I200*H200,2)</f>
        <v>0</v>
      </c>
      <c r="K200" s="151" t="s">
        <v>173</v>
      </c>
      <c r="L200" s="24"/>
      <c r="M200" s="155" t="s">
        <v>1</v>
      </c>
      <c r="N200" s="156" t="s">
        <v>33</v>
      </c>
      <c r="O200" s="157">
        <v>1.418</v>
      </c>
      <c r="P200" s="157">
        <f>O200*H200</f>
        <v>86.90921999999999</v>
      </c>
      <c r="Q200" s="157">
        <v>0.39774</v>
      </c>
      <c r="R200" s="157">
        <f>Q200*H200</f>
        <v>24.3774846</v>
      </c>
      <c r="S200" s="157">
        <v>0</v>
      </c>
      <c r="T200" s="158">
        <f>S200*H200</f>
        <v>0</v>
      </c>
      <c r="AR200" s="159" t="s">
        <v>174</v>
      </c>
      <c r="AT200" s="159" t="s">
        <v>169</v>
      </c>
      <c r="AU200" s="159" t="s">
        <v>77</v>
      </c>
      <c r="AY200" s="12" t="s">
        <v>167</v>
      </c>
      <c r="BE200" s="160">
        <f>IF(N200="základní",J200,0)</f>
        <v>0</v>
      </c>
      <c r="BF200" s="160">
        <f>IF(N200="snížená",J200,0)</f>
        <v>0</v>
      </c>
      <c r="BG200" s="160">
        <f>IF(N200="zákl. přenesená",J200,0)</f>
        <v>0</v>
      </c>
      <c r="BH200" s="160">
        <f>IF(N200="sníž. přenesená",J200,0)</f>
        <v>0</v>
      </c>
      <c r="BI200" s="160">
        <f>IF(N200="nulová",J200,0)</f>
        <v>0</v>
      </c>
      <c r="BJ200" s="12" t="s">
        <v>75</v>
      </c>
      <c r="BK200" s="160">
        <f>ROUND(I200*H200,2)</f>
        <v>0</v>
      </c>
      <c r="BL200" s="12" t="s">
        <v>174</v>
      </c>
      <c r="BM200" s="159" t="s">
        <v>254</v>
      </c>
    </row>
    <row r="201" spans="2:47" s="25" customFormat="1" ht="48.75">
      <c r="B201" s="24"/>
      <c r="D201" s="161" t="s">
        <v>176</v>
      </c>
      <c r="F201" s="162" t="s">
        <v>255</v>
      </c>
      <c r="L201" s="24"/>
      <c r="M201" s="163"/>
      <c r="N201" s="50"/>
      <c r="O201" s="50"/>
      <c r="P201" s="50"/>
      <c r="Q201" s="50"/>
      <c r="R201" s="50"/>
      <c r="S201" s="50"/>
      <c r="T201" s="51"/>
      <c r="AT201" s="12" t="s">
        <v>176</v>
      </c>
      <c r="AU201" s="12" t="s">
        <v>77</v>
      </c>
    </row>
    <row r="202" spans="2:51" s="165" customFormat="1" ht="12">
      <c r="B202" s="164"/>
      <c r="D202" s="161" t="s">
        <v>178</v>
      </c>
      <c r="E202" s="166" t="s">
        <v>1</v>
      </c>
      <c r="F202" s="167" t="s">
        <v>249</v>
      </c>
      <c r="H202" s="166" t="s">
        <v>1</v>
      </c>
      <c r="L202" s="164"/>
      <c r="M202" s="168"/>
      <c r="N202" s="169"/>
      <c r="O202" s="169"/>
      <c r="P202" s="169"/>
      <c r="Q202" s="169"/>
      <c r="R202" s="169"/>
      <c r="S202" s="169"/>
      <c r="T202" s="170"/>
      <c r="AT202" s="166" t="s">
        <v>178</v>
      </c>
      <c r="AU202" s="166" t="s">
        <v>77</v>
      </c>
      <c r="AV202" s="165" t="s">
        <v>75</v>
      </c>
      <c r="AW202" s="165" t="s">
        <v>25</v>
      </c>
      <c r="AX202" s="165" t="s">
        <v>68</v>
      </c>
      <c r="AY202" s="166" t="s">
        <v>167</v>
      </c>
    </row>
    <row r="203" spans="2:51" s="172" customFormat="1" ht="12">
      <c r="B203" s="171"/>
      <c r="D203" s="161" t="s">
        <v>178</v>
      </c>
      <c r="E203" s="173" t="s">
        <v>1</v>
      </c>
      <c r="F203" s="174" t="s">
        <v>256</v>
      </c>
      <c r="H203" s="175">
        <v>61.29</v>
      </c>
      <c r="L203" s="171"/>
      <c r="M203" s="176"/>
      <c r="N203" s="177"/>
      <c r="O203" s="177"/>
      <c r="P203" s="177"/>
      <c r="Q203" s="177"/>
      <c r="R203" s="177"/>
      <c r="S203" s="177"/>
      <c r="T203" s="178"/>
      <c r="AT203" s="173" t="s">
        <v>178</v>
      </c>
      <c r="AU203" s="173" t="s">
        <v>77</v>
      </c>
      <c r="AV203" s="172" t="s">
        <v>77</v>
      </c>
      <c r="AW203" s="172" t="s">
        <v>25</v>
      </c>
      <c r="AX203" s="172" t="s">
        <v>75</v>
      </c>
      <c r="AY203" s="173" t="s">
        <v>167</v>
      </c>
    </row>
    <row r="204" spans="2:65" s="25" customFormat="1" ht="16.5" customHeight="1">
      <c r="B204" s="24"/>
      <c r="C204" s="149" t="s">
        <v>257</v>
      </c>
      <c r="D204" s="149" t="s">
        <v>169</v>
      </c>
      <c r="E204" s="150" t="s">
        <v>258</v>
      </c>
      <c r="F204" s="151" t="s">
        <v>259</v>
      </c>
      <c r="G204" s="152" t="s">
        <v>172</v>
      </c>
      <c r="H204" s="153">
        <v>5.661</v>
      </c>
      <c r="I204" s="3"/>
      <c r="J204" s="154">
        <f>ROUND(I204*H204,2)</f>
        <v>0</v>
      </c>
      <c r="K204" s="151" t="s">
        <v>173</v>
      </c>
      <c r="L204" s="24"/>
      <c r="M204" s="155" t="s">
        <v>1</v>
      </c>
      <c r="N204" s="156" t="s">
        <v>33</v>
      </c>
      <c r="O204" s="157">
        <v>1.448</v>
      </c>
      <c r="P204" s="157">
        <f>O204*H204</f>
        <v>8.197128</v>
      </c>
      <c r="Q204" s="157">
        <v>2.4534</v>
      </c>
      <c r="R204" s="157">
        <f>Q204*H204</f>
        <v>13.888697399999998</v>
      </c>
      <c r="S204" s="157">
        <v>0</v>
      </c>
      <c r="T204" s="158">
        <f>S204*H204</f>
        <v>0</v>
      </c>
      <c r="AR204" s="159" t="s">
        <v>174</v>
      </c>
      <c r="AT204" s="159" t="s">
        <v>169</v>
      </c>
      <c r="AU204" s="159" t="s">
        <v>77</v>
      </c>
      <c r="AY204" s="12" t="s">
        <v>167</v>
      </c>
      <c r="BE204" s="160">
        <f>IF(N204="základní",J204,0)</f>
        <v>0</v>
      </c>
      <c r="BF204" s="160">
        <f>IF(N204="snížená",J204,0)</f>
        <v>0</v>
      </c>
      <c r="BG204" s="160">
        <f>IF(N204="zákl. přenesená",J204,0)</f>
        <v>0</v>
      </c>
      <c r="BH204" s="160">
        <f>IF(N204="sníž. přenesená",J204,0)</f>
        <v>0</v>
      </c>
      <c r="BI204" s="160">
        <f>IF(N204="nulová",J204,0)</f>
        <v>0</v>
      </c>
      <c r="BJ204" s="12" t="s">
        <v>75</v>
      </c>
      <c r="BK204" s="160">
        <f>ROUND(I204*H204,2)</f>
        <v>0</v>
      </c>
      <c r="BL204" s="12" t="s">
        <v>174</v>
      </c>
      <c r="BM204" s="159" t="s">
        <v>260</v>
      </c>
    </row>
    <row r="205" spans="2:47" s="25" customFormat="1" ht="19.5">
      <c r="B205" s="24"/>
      <c r="D205" s="161" t="s">
        <v>176</v>
      </c>
      <c r="F205" s="162" t="s">
        <v>261</v>
      </c>
      <c r="L205" s="24"/>
      <c r="M205" s="163"/>
      <c r="N205" s="50"/>
      <c r="O205" s="50"/>
      <c r="P205" s="50"/>
      <c r="Q205" s="50"/>
      <c r="R205" s="50"/>
      <c r="S205" s="50"/>
      <c r="T205" s="51"/>
      <c r="AT205" s="12" t="s">
        <v>176</v>
      </c>
      <c r="AU205" s="12" t="s">
        <v>77</v>
      </c>
    </row>
    <row r="206" spans="2:51" s="165" customFormat="1" ht="12">
      <c r="B206" s="164"/>
      <c r="D206" s="161" t="s">
        <v>178</v>
      </c>
      <c r="E206" s="166" t="s">
        <v>1</v>
      </c>
      <c r="F206" s="167" t="s">
        <v>262</v>
      </c>
      <c r="H206" s="166" t="s">
        <v>1</v>
      </c>
      <c r="L206" s="164"/>
      <c r="M206" s="168"/>
      <c r="N206" s="169"/>
      <c r="O206" s="169"/>
      <c r="P206" s="169"/>
      <c r="Q206" s="169"/>
      <c r="R206" s="169"/>
      <c r="S206" s="169"/>
      <c r="T206" s="170"/>
      <c r="AT206" s="166" t="s">
        <v>178</v>
      </c>
      <c r="AU206" s="166" t="s">
        <v>77</v>
      </c>
      <c r="AV206" s="165" t="s">
        <v>75</v>
      </c>
      <c r="AW206" s="165" t="s">
        <v>25</v>
      </c>
      <c r="AX206" s="165" t="s">
        <v>68</v>
      </c>
      <c r="AY206" s="166" t="s">
        <v>167</v>
      </c>
    </row>
    <row r="207" spans="2:51" s="165" customFormat="1" ht="12">
      <c r="B207" s="164"/>
      <c r="D207" s="161" t="s">
        <v>178</v>
      </c>
      <c r="E207" s="166" t="s">
        <v>1</v>
      </c>
      <c r="F207" s="167" t="s">
        <v>263</v>
      </c>
      <c r="H207" s="166" t="s">
        <v>1</v>
      </c>
      <c r="L207" s="164"/>
      <c r="M207" s="168"/>
      <c r="N207" s="169"/>
      <c r="O207" s="169"/>
      <c r="P207" s="169"/>
      <c r="Q207" s="169"/>
      <c r="R207" s="169"/>
      <c r="S207" s="169"/>
      <c r="T207" s="170"/>
      <c r="AT207" s="166" t="s">
        <v>178</v>
      </c>
      <c r="AU207" s="166" t="s">
        <v>77</v>
      </c>
      <c r="AV207" s="165" t="s">
        <v>75</v>
      </c>
      <c r="AW207" s="165" t="s">
        <v>25</v>
      </c>
      <c r="AX207" s="165" t="s">
        <v>68</v>
      </c>
      <c r="AY207" s="166" t="s">
        <v>167</v>
      </c>
    </row>
    <row r="208" spans="2:51" s="172" customFormat="1" ht="12">
      <c r="B208" s="171"/>
      <c r="D208" s="161" t="s">
        <v>178</v>
      </c>
      <c r="E208" s="173" t="s">
        <v>1</v>
      </c>
      <c r="F208" s="174" t="s">
        <v>264</v>
      </c>
      <c r="H208" s="175">
        <v>0.822</v>
      </c>
      <c r="L208" s="171"/>
      <c r="M208" s="176"/>
      <c r="N208" s="177"/>
      <c r="O208" s="177"/>
      <c r="P208" s="177"/>
      <c r="Q208" s="177"/>
      <c r="R208" s="177"/>
      <c r="S208" s="177"/>
      <c r="T208" s="178"/>
      <c r="AT208" s="173" t="s">
        <v>178</v>
      </c>
      <c r="AU208" s="173" t="s">
        <v>77</v>
      </c>
      <c r="AV208" s="172" t="s">
        <v>77</v>
      </c>
      <c r="AW208" s="172" t="s">
        <v>25</v>
      </c>
      <c r="AX208" s="172" t="s">
        <v>68</v>
      </c>
      <c r="AY208" s="173" t="s">
        <v>167</v>
      </c>
    </row>
    <row r="209" spans="2:51" s="165" customFormat="1" ht="12">
      <c r="B209" s="164"/>
      <c r="D209" s="161" t="s">
        <v>178</v>
      </c>
      <c r="E209" s="166" t="s">
        <v>1</v>
      </c>
      <c r="F209" s="167" t="s">
        <v>265</v>
      </c>
      <c r="H209" s="166" t="s">
        <v>1</v>
      </c>
      <c r="L209" s="164"/>
      <c r="M209" s="168"/>
      <c r="N209" s="169"/>
      <c r="O209" s="169"/>
      <c r="P209" s="169"/>
      <c r="Q209" s="169"/>
      <c r="R209" s="169"/>
      <c r="S209" s="169"/>
      <c r="T209" s="170"/>
      <c r="AT209" s="166" t="s">
        <v>178</v>
      </c>
      <c r="AU209" s="166" t="s">
        <v>77</v>
      </c>
      <c r="AV209" s="165" t="s">
        <v>75</v>
      </c>
      <c r="AW209" s="165" t="s">
        <v>25</v>
      </c>
      <c r="AX209" s="165" t="s">
        <v>68</v>
      </c>
      <c r="AY209" s="166" t="s">
        <v>167</v>
      </c>
    </row>
    <row r="210" spans="2:51" s="172" customFormat="1" ht="12">
      <c r="B210" s="171"/>
      <c r="D210" s="161" t="s">
        <v>178</v>
      </c>
      <c r="E210" s="173" t="s">
        <v>1</v>
      </c>
      <c r="F210" s="174" t="s">
        <v>266</v>
      </c>
      <c r="H210" s="175">
        <v>1.035</v>
      </c>
      <c r="L210" s="171"/>
      <c r="M210" s="176"/>
      <c r="N210" s="177"/>
      <c r="O210" s="177"/>
      <c r="P210" s="177"/>
      <c r="Q210" s="177"/>
      <c r="R210" s="177"/>
      <c r="S210" s="177"/>
      <c r="T210" s="178"/>
      <c r="AT210" s="173" t="s">
        <v>178</v>
      </c>
      <c r="AU210" s="173" t="s">
        <v>77</v>
      </c>
      <c r="AV210" s="172" t="s">
        <v>77</v>
      </c>
      <c r="AW210" s="172" t="s">
        <v>25</v>
      </c>
      <c r="AX210" s="172" t="s">
        <v>68</v>
      </c>
      <c r="AY210" s="173" t="s">
        <v>167</v>
      </c>
    </row>
    <row r="211" spans="2:51" s="165" customFormat="1" ht="12">
      <c r="B211" s="164"/>
      <c r="D211" s="161" t="s">
        <v>178</v>
      </c>
      <c r="E211" s="166" t="s">
        <v>1</v>
      </c>
      <c r="F211" s="167" t="s">
        <v>267</v>
      </c>
      <c r="H211" s="166" t="s">
        <v>1</v>
      </c>
      <c r="L211" s="164"/>
      <c r="M211" s="168"/>
      <c r="N211" s="169"/>
      <c r="O211" s="169"/>
      <c r="P211" s="169"/>
      <c r="Q211" s="169"/>
      <c r="R211" s="169"/>
      <c r="S211" s="169"/>
      <c r="T211" s="170"/>
      <c r="AT211" s="166" t="s">
        <v>178</v>
      </c>
      <c r="AU211" s="166" t="s">
        <v>77</v>
      </c>
      <c r="AV211" s="165" t="s">
        <v>75</v>
      </c>
      <c r="AW211" s="165" t="s">
        <v>25</v>
      </c>
      <c r="AX211" s="165" t="s">
        <v>68</v>
      </c>
      <c r="AY211" s="166" t="s">
        <v>167</v>
      </c>
    </row>
    <row r="212" spans="2:51" s="172" customFormat="1" ht="12">
      <c r="B212" s="171"/>
      <c r="D212" s="161" t="s">
        <v>178</v>
      </c>
      <c r="E212" s="173" t="s">
        <v>1</v>
      </c>
      <c r="F212" s="174" t="s">
        <v>268</v>
      </c>
      <c r="H212" s="175">
        <v>2.743</v>
      </c>
      <c r="L212" s="171"/>
      <c r="M212" s="176"/>
      <c r="N212" s="177"/>
      <c r="O212" s="177"/>
      <c r="P212" s="177"/>
      <c r="Q212" s="177"/>
      <c r="R212" s="177"/>
      <c r="S212" s="177"/>
      <c r="T212" s="178"/>
      <c r="AT212" s="173" t="s">
        <v>178</v>
      </c>
      <c r="AU212" s="173" t="s">
        <v>77</v>
      </c>
      <c r="AV212" s="172" t="s">
        <v>77</v>
      </c>
      <c r="AW212" s="172" t="s">
        <v>25</v>
      </c>
      <c r="AX212" s="172" t="s">
        <v>68</v>
      </c>
      <c r="AY212" s="173" t="s">
        <v>167</v>
      </c>
    </row>
    <row r="213" spans="2:51" s="165" customFormat="1" ht="12">
      <c r="B213" s="164"/>
      <c r="D213" s="161" t="s">
        <v>178</v>
      </c>
      <c r="E213" s="166" t="s">
        <v>1</v>
      </c>
      <c r="F213" s="167" t="s">
        <v>269</v>
      </c>
      <c r="H213" s="166" t="s">
        <v>1</v>
      </c>
      <c r="L213" s="164"/>
      <c r="M213" s="168"/>
      <c r="N213" s="169"/>
      <c r="O213" s="169"/>
      <c r="P213" s="169"/>
      <c r="Q213" s="169"/>
      <c r="R213" s="169"/>
      <c r="S213" s="169"/>
      <c r="T213" s="170"/>
      <c r="AT213" s="166" t="s">
        <v>178</v>
      </c>
      <c r="AU213" s="166" t="s">
        <v>77</v>
      </c>
      <c r="AV213" s="165" t="s">
        <v>75</v>
      </c>
      <c r="AW213" s="165" t="s">
        <v>25</v>
      </c>
      <c r="AX213" s="165" t="s">
        <v>68</v>
      </c>
      <c r="AY213" s="166" t="s">
        <v>167</v>
      </c>
    </row>
    <row r="214" spans="2:51" s="172" customFormat="1" ht="12">
      <c r="B214" s="171"/>
      <c r="D214" s="161" t="s">
        <v>178</v>
      </c>
      <c r="E214" s="173" t="s">
        <v>1</v>
      </c>
      <c r="F214" s="174" t="s">
        <v>270</v>
      </c>
      <c r="H214" s="175">
        <v>0.429</v>
      </c>
      <c r="L214" s="171"/>
      <c r="M214" s="176"/>
      <c r="N214" s="177"/>
      <c r="O214" s="177"/>
      <c r="P214" s="177"/>
      <c r="Q214" s="177"/>
      <c r="R214" s="177"/>
      <c r="S214" s="177"/>
      <c r="T214" s="178"/>
      <c r="AT214" s="173" t="s">
        <v>178</v>
      </c>
      <c r="AU214" s="173" t="s">
        <v>77</v>
      </c>
      <c r="AV214" s="172" t="s">
        <v>77</v>
      </c>
      <c r="AW214" s="172" t="s">
        <v>25</v>
      </c>
      <c r="AX214" s="172" t="s">
        <v>68</v>
      </c>
      <c r="AY214" s="173" t="s">
        <v>167</v>
      </c>
    </row>
    <row r="215" spans="2:51" s="172" customFormat="1" ht="12">
      <c r="B215" s="171"/>
      <c r="D215" s="161" t="s">
        <v>178</v>
      </c>
      <c r="E215" s="173" t="s">
        <v>1</v>
      </c>
      <c r="F215" s="174" t="s">
        <v>271</v>
      </c>
      <c r="H215" s="175">
        <v>0.632</v>
      </c>
      <c r="L215" s="171"/>
      <c r="M215" s="176"/>
      <c r="N215" s="177"/>
      <c r="O215" s="177"/>
      <c r="P215" s="177"/>
      <c r="Q215" s="177"/>
      <c r="R215" s="177"/>
      <c r="S215" s="177"/>
      <c r="T215" s="178"/>
      <c r="AT215" s="173" t="s">
        <v>178</v>
      </c>
      <c r="AU215" s="173" t="s">
        <v>77</v>
      </c>
      <c r="AV215" s="172" t="s">
        <v>77</v>
      </c>
      <c r="AW215" s="172" t="s">
        <v>25</v>
      </c>
      <c r="AX215" s="172" t="s">
        <v>68</v>
      </c>
      <c r="AY215" s="173" t="s">
        <v>167</v>
      </c>
    </row>
    <row r="216" spans="2:51" s="180" customFormat="1" ht="12">
      <c r="B216" s="179"/>
      <c r="D216" s="161" t="s">
        <v>178</v>
      </c>
      <c r="E216" s="181" t="s">
        <v>1</v>
      </c>
      <c r="F216" s="182" t="s">
        <v>204</v>
      </c>
      <c r="H216" s="183">
        <v>5.661</v>
      </c>
      <c r="L216" s="179"/>
      <c r="M216" s="184"/>
      <c r="N216" s="185"/>
      <c r="O216" s="185"/>
      <c r="P216" s="185"/>
      <c r="Q216" s="185"/>
      <c r="R216" s="185"/>
      <c r="S216" s="185"/>
      <c r="T216" s="186"/>
      <c r="AT216" s="181" t="s">
        <v>178</v>
      </c>
      <c r="AU216" s="181" t="s">
        <v>77</v>
      </c>
      <c r="AV216" s="180" t="s">
        <v>174</v>
      </c>
      <c r="AW216" s="180" t="s">
        <v>25</v>
      </c>
      <c r="AX216" s="180" t="s">
        <v>75</v>
      </c>
      <c r="AY216" s="181" t="s">
        <v>167</v>
      </c>
    </row>
    <row r="217" spans="2:65" s="25" customFormat="1" ht="16.5" customHeight="1">
      <c r="B217" s="24"/>
      <c r="C217" s="149" t="s">
        <v>272</v>
      </c>
      <c r="D217" s="149" t="s">
        <v>169</v>
      </c>
      <c r="E217" s="150" t="s">
        <v>273</v>
      </c>
      <c r="F217" s="151" t="s">
        <v>274</v>
      </c>
      <c r="G217" s="152" t="s">
        <v>208</v>
      </c>
      <c r="H217" s="153">
        <v>19.544</v>
      </c>
      <c r="I217" s="3"/>
      <c r="J217" s="154">
        <f>ROUND(I217*H217,2)</f>
        <v>0</v>
      </c>
      <c r="K217" s="151" t="s">
        <v>173</v>
      </c>
      <c r="L217" s="24"/>
      <c r="M217" s="155" t="s">
        <v>1</v>
      </c>
      <c r="N217" s="156" t="s">
        <v>33</v>
      </c>
      <c r="O217" s="157">
        <v>0.681</v>
      </c>
      <c r="P217" s="157">
        <f>O217*H217</f>
        <v>13.309464000000002</v>
      </c>
      <c r="Q217" s="157">
        <v>0.00519</v>
      </c>
      <c r="R217" s="157">
        <f>Q217*H217</f>
        <v>0.10143336</v>
      </c>
      <c r="S217" s="157">
        <v>0</v>
      </c>
      <c r="T217" s="158">
        <f>S217*H217</f>
        <v>0</v>
      </c>
      <c r="AR217" s="159" t="s">
        <v>174</v>
      </c>
      <c r="AT217" s="159" t="s">
        <v>169</v>
      </c>
      <c r="AU217" s="159" t="s">
        <v>77</v>
      </c>
      <c r="AY217" s="12" t="s">
        <v>167</v>
      </c>
      <c r="BE217" s="160">
        <f>IF(N217="základní",J217,0)</f>
        <v>0</v>
      </c>
      <c r="BF217" s="160">
        <f>IF(N217="snížená",J217,0)</f>
        <v>0</v>
      </c>
      <c r="BG217" s="160">
        <f>IF(N217="zákl. přenesená",J217,0)</f>
        <v>0</v>
      </c>
      <c r="BH217" s="160">
        <f>IF(N217="sníž. přenesená",J217,0)</f>
        <v>0</v>
      </c>
      <c r="BI217" s="160">
        <f>IF(N217="nulová",J217,0)</f>
        <v>0</v>
      </c>
      <c r="BJ217" s="12" t="s">
        <v>75</v>
      </c>
      <c r="BK217" s="160">
        <f>ROUND(I217*H217,2)</f>
        <v>0</v>
      </c>
      <c r="BL217" s="12" t="s">
        <v>174</v>
      </c>
      <c r="BM217" s="159" t="s">
        <v>275</v>
      </c>
    </row>
    <row r="218" spans="2:47" s="25" customFormat="1" ht="12">
      <c r="B218" s="24"/>
      <c r="D218" s="161" t="s">
        <v>176</v>
      </c>
      <c r="F218" s="162" t="s">
        <v>276</v>
      </c>
      <c r="L218" s="24"/>
      <c r="M218" s="163"/>
      <c r="N218" s="50"/>
      <c r="O218" s="50"/>
      <c r="P218" s="50"/>
      <c r="Q218" s="50"/>
      <c r="R218" s="50"/>
      <c r="S218" s="50"/>
      <c r="T218" s="51"/>
      <c r="AT218" s="12" t="s">
        <v>176</v>
      </c>
      <c r="AU218" s="12" t="s">
        <v>77</v>
      </c>
    </row>
    <row r="219" spans="2:51" s="165" customFormat="1" ht="12">
      <c r="B219" s="164"/>
      <c r="D219" s="161" t="s">
        <v>178</v>
      </c>
      <c r="E219" s="166" t="s">
        <v>1</v>
      </c>
      <c r="F219" s="167" t="s">
        <v>263</v>
      </c>
      <c r="H219" s="166" t="s">
        <v>1</v>
      </c>
      <c r="L219" s="164"/>
      <c r="M219" s="168"/>
      <c r="N219" s="169"/>
      <c r="O219" s="169"/>
      <c r="P219" s="169"/>
      <c r="Q219" s="169"/>
      <c r="R219" s="169"/>
      <c r="S219" s="169"/>
      <c r="T219" s="170"/>
      <c r="AT219" s="166" t="s">
        <v>178</v>
      </c>
      <c r="AU219" s="166" t="s">
        <v>77</v>
      </c>
      <c r="AV219" s="165" t="s">
        <v>75</v>
      </c>
      <c r="AW219" s="165" t="s">
        <v>25</v>
      </c>
      <c r="AX219" s="165" t="s">
        <v>68</v>
      </c>
      <c r="AY219" s="166" t="s">
        <v>167</v>
      </c>
    </row>
    <row r="220" spans="2:51" s="172" customFormat="1" ht="12">
      <c r="B220" s="171"/>
      <c r="D220" s="161" t="s">
        <v>178</v>
      </c>
      <c r="E220" s="173" t="s">
        <v>1</v>
      </c>
      <c r="F220" s="174" t="s">
        <v>277</v>
      </c>
      <c r="H220" s="175">
        <v>6.588</v>
      </c>
      <c r="L220" s="171"/>
      <c r="M220" s="176"/>
      <c r="N220" s="177"/>
      <c r="O220" s="177"/>
      <c r="P220" s="177"/>
      <c r="Q220" s="177"/>
      <c r="R220" s="177"/>
      <c r="S220" s="177"/>
      <c r="T220" s="178"/>
      <c r="AT220" s="173" t="s">
        <v>178</v>
      </c>
      <c r="AU220" s="173" t="s">
        <v>77</v>
      </c>
      <c r="AV220" s="172" t="s">
        <v>77</v>
      </c>
      <c r="AW220" s="172" t="s">
        <v>25</v>
      </c>
      <c r="AX220" s="172" t="s">
        <v>68</v>
      </c>
      <c r="AY220" s="173" t="s">
        <v>167</v>
      </c>
    </row>
    <row r="221" spans="2:51" s="165" customFormat="1" ht="12">
      <c r="B221" s="164"/>
      <c r="D221" s="161" t="s">
        <v>178</v>
      </c>
      <c r="E221" s="166" t="s">
        <v>1</v>
      </c>
      <c r="F221" s="167" t="s">
        <v>265</v>
      </c>
      <c r="H221" s="166" t="s">
        <v>1</v>
      </c>
      <c r="L221" s="164"/>
      <c r="M221" s="168"/>
      <c r="N221" s="169"/>
      <c r="O221" s="169"/>
      <c r="P221" s="169"/>
      <c r="Q221" s="169"/>
      <c r="R221" s="169"/>
      <c r="S221" s="169"/>
      <c r="T221" s="170"/>
      <c r="AT221" s="166" t="s">
        <v>178</v>
      </c>
      <c r="AU221" s="166" t="s">
        <v>77</v>
      </c>
      <c r="AV221" s="165" t="s">
        <v>75</v>
      </c>
      <c r="AW221" s="165" t="s">
        <v>25</v>
      </c>
      <c r="AX221" s="165" t="s">
        <v>68</v>
      </c>
      <c r="AY221" s="166" t="s">
        <v>167</v>
      </c>
    </row>
    <row r="222" spans="2:51" s="172" customFormat="1" ht="12">
      <c r="B222" s="171"/>
      <c r="D222" s="161" t="s">
        <v>178</v>
      </c>
      <c r="E222" s="173" t="s">
        <v>1</v>
      </c>
      <c r="F222" s="174" t="s">
        <v>277</v>
      </c>
      <c r="H222" s="175">
        <v>6.588</v>
      </c>
      <c r="L222" s="171"/>
      <c r="M222" s="176"/>
      <c r="N222" s="177"/>
      <c r="O222" s="177"/>
      <c r="P222" s="177"/>
      <c r="Q222" s="177"/>
      <c r="R222" s="177"/>
      <c r="S222" s="177"/>
      <c r="T222" s="178"/>
      <c r="AT222" s="173" t="s">
        <v>178</v>
      </c>
      <c r="AU222" s="173" t="s">
        <v>77</v>
      </c>
      <c r="AV222" s="172" t="s">
        <v>77</v>
      </c>
      <c r="AW222" s="172" t="s">
        <v>25</v>
      </c>
      <c r="AX222" s="172" t="s">
        <v>68</v>
      </c>
      <c r="AY222" s="173" t="s">
        <v>167</v>
      </c>
    </row>
    <row r="223" spans="2:51" s="165" customFormat="1" ht="12">
      <c r="B223" s="164"/>
      <c r="D223" s="161" t="s">
        <v>178</v>
      </c>
      <c r="E223" s="166" t="s">
        <v>1</v>
      </c>
      <c r="F223" s="167" t="s">
        <v>267</v>
      </c>
      <c r="H223" s="166" t="s">
        <v>1</v>
      </c>
      <c r="L223" s="164"/>
      <c r="M223" s="168"/>
      <c r="N223" s="169"/>
      <c r="O223" s="169"/>
      <c r="P223" s="169"/>
      <c r="Q223" s="169"/>
      <c r="R223" s="169"/>
      <c r="S223" s="169"/>
      <c r="T223" s="170"/>
      <c r="AT223" s="166" t="s">
        <v>178</v>
      </c>
      <c r="AU223" s="166" t="s">
        <v>77</v>
      </c>
      <c r="AV223" s="165" t="s">
        <v>75</v>
      </c>
      <c r="AW223" s="165" t="s">
        <v>25</v>
      </c>
      <c r="AX223" s="165" t="s">
        <v>68</v>
      </c>
      <c r="AY223" s="166" t="s">
        <v>167</v>
      </c>
    </row>
    <row r="224" spans="2:51" s="172" customFormat="1" ht="12">
      <c r="B224" s="171"/>
      <c r="D224" s="161" t="s">
        <v>178</v>
      </c>
      <c r="E224" s="173" t="s">
        <v>1</v>
      </c>
      <c r="F224" s="174" t="s">
        <v>278</v>
      </c>
      <c r="H224" s="175">
        <v>6.368</v>
      </c>
      <c r="L224" s="171"/>
      <c r="M224" s="176"/>
      <c r="N224" s="177"/>
      <c r="O224" s="177"/>
      <c r="P224" s="177"/>
      <c r="Q224" s="177"/>
      <c r="R224" s="177"/>
      <c r="S224" s="177"/>
      <c r="T224" s="178"/>
      <c r="AT224" s="173" t="s">
        <v>178</v>
      </c>
      <c r="AU224" s="173" t="s">
        <v>77</v>
      </c>
      <c r="AV224" s="172" t="s">
        <v>77</v>
      </c>
      <c r="AW224" s="172" t="s">
        <v>25</v>
      </c>
      <c r="AX224" s="172" t="s">
        <v>68</v>
      </c>
      <c r="AY224" s="173" t="s">
        <v>167</v>
      </c>
    </row>
    <row r="225" spans="2:51" s="180" customFormat="1" ht="12">
      <c r="B225" s="179"/>
      <c r="D225" s="161" t="s">
        <v>178</v>
      </c>
      <c r="E225" s="181" t="s">
        <v>1</v>
      </c>
      <c r="F225" s="182" t="s">
        <v>204</v>
      </c>
      <c r="H225" s="183">
        <v>19.544</v>
      </c>
      <c r="L225" s="179"/>
      <c r="M225" s="184"/>
      <c r="N225" s="185"/>
      <c r="O225" s="185"/>
      <c r="P225" s="185"/>
      <c r="Q225" s="185"/>
      <c r="R225" s="185"/>
      <c r="S225" s="185"/>
      <c r="T225" s="186"/>
      <c r="AT225" s="181" t="s">
        <v>178</v>
      </c>
      <c r="AU225" s="181" t="s">
        <v>77</v>
      </c>
      <c r="AV225" s="180" t="s">
        <v>174</v>
      </c>
      <c r="AW225" s="180" t="s">
        <v>25</v>
      </c>
      <c r="AX225" s="180" t="s">
        <v>75</v>
      </c>
      <c r="AY225" s="181" t="s">
        <v>167</v>
      </c>
    </row>
    <row r="226" spans="2:65" s="25" customFormat="1" ht="16.5" customHeight="1">
      <c r="B226" s="24"/>
      <c r="C226" s="149" t="s">
        <v>279</v>
      </c>
      <c r="D226" s="149" t="s">
        <v>169</v>
      </c>
      <c r="E226" s="150" t="s">
        <v>280</v>
      </c>
      <c r="F226" s="151" t="s">
        <v>281</v>
      </c>
      <c r="G226" s="152" t="s">
        <v>208</v>
      </c>
      <c r="H226" s="153">
        <v>19.544</v>
      </c>
      <c r="I226" s="3"/>
      <c r="J226" s="154">
        <f>ROUND(I226*H226,2)</f>
        <v>0</v>
      </c>
      <c r="K226" s="151" t="s">
        <v>173</v>
      </c>
      <c r="L226" s="24"/>
      <c r="M226" s="155" t="s">
        <v>1</v>
      </c>
      <c r="N226" s="156" t="s">
        <v>33</v>
      </c>
      <c r="O226" s="157">
        <v>0.24</v>
      </c>
      <c r="P226" s="157">
        <f>O226*H226</f>
        <v>4.69056</v>
      </c>
      <c r="Q226" s="157">
        <v>0</v>
      </c>
      <c r="R226" s="157">
        <f>Q226*H226</f>
        <v>0</v>
      </c>
      <c r="S226" s="157">
        <v>0</v>
      </c>
      <c r="T226" s="158">
        <f>S226*H226</f>
        <v>0</v>
      </c>
      <c r="AR226" s="159" t="s">
        <v>174</v>
      </c>
      <c r="AT226" s="159" t="s">
        <v>169</v>
      </c>
      <c r="AU226" s="159" t="s">
        <v>77</v>
      </c>
      <c r="AY226" s="12" t="s">
        <v>167</v>
      </c>
      <c r="BE226" s="160">
        <f>IF(N226="základní",J226,0)</f>
        <v>0</v>
      </c>
      <c r="BF226" s="160">
        <f>IF(N226="snížená",J226,0)</f>
        <v>0</v>
      </c>
      <c r="BG226" s="160">
        <f>IF(N226="zákl. přenesená",J226,0)</f>
        <v>0</v>
      </c>
      <c r="BH226" s="160">
        <f>IF(N226="sníž. přenesená",J226,0)</f>
        <v>0</v>
      </c>
      <c r="BI226" s="160">
        <f>IF(N226="nulová",J226,0)</f>
        <v>0</v>
      </c>
      <c r="BJ226" s="12" t="s">
        <v>75</v>
      </c>
      <c r="BK226" s="160">
        <f>ROUND(I226*H226,2)</f>
        <v>0</v>
      </c>
      <c r="BL226" s="12" t="s">
        <v>174</v>
      </c>
      <c r="BM226" s="159" t="s">
        <v>282</v>
      </c>
    </row>
    <row r="227" spans="2:47" s="25" customFormat="1" ht="12">
      <c r="B227" s="24"/>
      <c r="D227" s="161" t="s">
        <v>176</v>
      </c>
      <c r="F227" s="162" t="s">
        <v>283</v>
      </c>
      <c r="L227" s="24"/>
      <c r="M227" s="163"/>
      <c r="N227" s="50"/>
      <c r="O227" s="50"/>
      <c r="P227" s="50"/>
      <c r="Q227" s="50"/>
      <c r="R227" s="50"/>
      <c r="S227" s="50"/>
      <c r="T227" s="51"/>
      <c r="AT227" s="12" t="s">
        <v>176</v>
      </c>
      <c r="AU227" s="12" t="s">
        <v>77</v>
      </c>
    </row>
    <row r="228" spans="2:65" s="25" customFormat="1" ht="24" customHeight="1">
      <c r="B228" s="24"/>
      <c r="C228" s="149" t="s">
        <v>8</v>
      </c>
      <c r="D228" s="149" t="s">
        <v>169</v>
      </c>
      <c r="E228" s="150" t="s">
        <v>284</v>
      </c>
      <c r="F228" s="151" t="s">
        <v>285</v>
      </c>
      <c r="G228" s="152" t="s">
        <v>208</v>
      </c>
      <c r="H228" s="153">
        <v>4.38</v>
      </c>
      <c r="I228" s="3"/>
      <c r="J228" s="154">
        <f>ROUND(I228*H228,2)</f>
        <v>0</v>
      </c>
      <c r="K228" s="151" t="s">
        <v>173</v>
      </c>
      <c r="L228" s="24"/>
      <c r="M228" s="155" t="s">
        <v>1</v>
      </c>
      <c r="N228" s="156" t="s">
        <v>33</v>
      </c>
      <c r="O228" s="157">
        <v>0.338</v>
      </c>
      <c r="P228" s="157">
        <f>O228*H228</f>
        <v>1.48044</v>
      </c>
      <c r="Q228" s="157">
        <v>0.00465</v>
      </c>
      <c r="R228" s="157">
        <f>Q228*H228</f>
        <v>0.020366999999999996</v>
      </c>
      <c r="S228" s="157">
        <v>0</v>
      </c>
      <c r="T228" s="158">
        <f>S228*H228</f>
        <v>0</v>
      </c>
      <c r="AR228" s="159" t="s">
        <v>174</v>
      </c>
      <c r="AT228" s="159" t="s">
        <v>169</v>
      </c>
      <c r="AU228" s="159" t="s">
        <v>77</v>
      </c>
      <c r="AY228" s="12" t="s">
        <v>167</v>
      </c>
      <c r="BE228" s="160">
        <f>IF(N228="základní",J228,0)</f>
        <v>0</v>
      </c>
      <c r="BF228" s="160">
        <f>IF(N228="snížená",J228,0)</f>
        <v>0</v>
      </c>
      <c r="BG228" s="160">
        <f>IF(N228="zákl. přenesená",J228,0)</f>
        <v>0</v>
      </c>
      <c r="BH228" s="160">
        <f>IF(N228="sníž. přenesená",J228,0)</f>
        <v>0</v>
      </c>
      <c r="BI228" s="160">
        <f>IF(N228="nulová",J228,0)</f>
        <v>0</v>
      </c>
      <c r="BJ228" s="12" t="s">
        <v>75</v>
      </c>
      <c r="BK228" s="160">
        <f>ROUND(I228*H228,2)</f>
        <v>0</v>
      </c>
      <c r="BL228" s="12" t="s">
        <v>174</v>
      </c>
      <c r="BM228" s="159" t="s">
        <v>286</v>
      </c>
    </row>
    <row r="229" spans="2:47" s="25" customFormat="1" ht="19.5">
      <c r="B229" s="24"/>
      <c r="D229" s="161" t="s">
        <v>176</v>
      </c>
      <c r="F229" s="162" t="s">
        <v>287</v>
      </c>
      <c r="L229" s="24"/>
      <c r="M229" s="163"/>
      <c r="N229" s="50"/>
      <c r="O229" s="50"/>
      <c r="P229" s="50"/>
      <c r="Q229" s="50"/>
      <c r="R229" s="50"/>
      <c r="S229" s="50"/>
      <c r="T229" s="51"/>
      <c r="AT229" s="12" t="s">
        <v>176</v>
      </c>
      <c r="AU229" s="12" t="s">
        <v>77</v>
      </c>
    </row>
    <row r="230" spans="2:51" s="165" customFormat="1" ht="12">
      <c r="B230" s="164"/>
      <c r="D230" s="161" t="s">
        <v>178</v>
      </c>
      <c r="E230" s="166" t="s">
        <v>1</v>
      </c>
      <c r="F230" s="167" t="s">
        <v>263</v>
      </c>
      <c r="H230" s="166" t="s">
        <v>1</v>
      </c>
      <c r="L230" s="164"/>
      <c r="M230" s="168"/>
      <c r="N230" s="169"/>
      <c r="O230" s="169"/>
      <c r="P230" s="169"/>
      <c r="Q230" s="169"/>
      <c r="R230" s="169"/>
      <c r="S230" s="169"/>
      <c r="T230" s="170"/>
      <c r="AT230" s="166" t="s">
        <v>178</v>
      </c>
      <c r="AU230" s="166" t="s">
        <v>77</v>
      </c>
      <c r="AV230" s="165" t="s">
        <v>75</v>
      </c>
      <c r="AW230" s="165" t="s">
        <v>25</v>
      </c>
      <c r="AX230" s="165" t="s">
        <v>68</v>
      </c>
      <c r="AY230" s="166" t="s">
        <v>167</v>
      </c>
    </row>
    <row r="231" spans="2:51" s="172" customFormat="1" ht="12">
      <c r="B231" s="171"/>
      <c r="D231" s="161" t="s">
        <v>178</v>
      </c>
      <c r="E231" s="173" t="s">
        <v>1</v>
      </c>
      <c r="F231" s="174" t="s">
        <v>288</v>
      </c>
      <c r="H231" s="175">
        <v>0.72</v>
      </c>
      <c r="L231" s="171"/>
      <c r="M231" s="176"/>
      <c r="N231" s="177"/>
      <c r="O231" s="177"/>
      <c r="P231" s="177"/>
      <c r="Q231" s="177"/>
      <c r="R231" s="177"/>
      <c r="S231" s="177"/>
      <c r="T231" s="178"/>
      <c r="AT231" s="173" t="s">
        <v>178</v>
      </c>
      <c r="AU231" s="173" t="s">
        <v>77</v>
      </c>
      <c r="AV231" s="172" t="s">
        <v>77</v>
      </c>
      <c r="AW231" s="172" t="s">
        <v>25</v>
      </c>
      <c r="AX231" s="172" t="s">
        <v>68</v>
      </c>
      <c r="AY231" s="173" t="s">
        <v>167</v>
      </c>
    </row>
    <row r="232" spans="2:51" s="165" customFormat="1" ht="12">
      <c r="B232" s="164"/>
      <c r="D232" s="161" t="s">
        <v>178</v>
      </c>
      <c r="E232" s="166" t="s">
        <v>1</v>
      </c>
      <c r="F232" s="167" t="s">
        <v>269</v>
      </c>
      <c r="H232" s="166" t="s">
        <v>1</v>
      </c>
      <c r="L232" s="164"/>
      <c r="M232" s="168"/>
      <c r="N232" s="169"/>
      <c r="O232" s="169"/>
      <c r="P232" s="169"/>
      <c r="Q232" s="169"/>
      <c r="R232" s="169"/>
      <c r="S232" s="169"/>
      <c r="T232" s="170"/>
      <c r="AT232" s="166" t="s">
        <v>178</v>
      </c>
      <c r="AU232" s="166" t="s">
        <v>77</v>
      </c>
      <c r="AV232" s="165" t="s">
        <v>75</v>
      </c>
      <c r="AW232" s="165" t="s">
        <v>25</v>
      </c>
      <c r="AX232" s="165" t="s">
        <v>68</v>
      </c>
      <c r="AY232" s="166" t="s">
        <v>167</v>
      </c>
    </row>
    <row r="233" spans="2:51" s="172" customFormat="1" ht="12">
      <c r="B233" s="171"/>
      <c r="D233" s="161" t="s">
        <v>178</v>
      </c>
      <c r="E233" s="173" t="s">
        <v>1</v>
      </c>
      <c r="F233" s="174" t="s">
        <v>289</v>
      </c>
      <c r="H233" s="175">
        <v>1.48</v>
      </c>
      <c r="L233" s="171"/>
      <c r="M233" s="176"/>
      <c r="N233" s="177"/>
      <c r="O233" s="177"/>
      <c r="P233" s="177"/>
      <c r="Q233" s="177"/>
      <c r="R233" s="177"/>
      <c r="S233" s="177"/>
      <c r="T233" s="178"/>
      <c r="AT233" s="173" t="s">
        <v>178</v>
      </c>
      <c r="AU233" s="173" t="s">
        <v>77</v>
      </c>
      <c r="AV233" s="172" t="s">
        <v>77</v>
      </c>
      <c r="AW233" s="172" t="s">
        <v>25</v>
      </c>
      <c r="AX233" s="172" t="s">
        <v>68</v>
      </c>
      <c r="AY233" s="173" t="s">
        <v>167</v>
      </c>
    </row>
    <row r="234" spans="2:51" s="172" customFormat="1" ht="12">
      <c r="B234" s="171"/>
      <c r="D234" s="161" t="s">
        <v>178</v>
      </c>
      <c r="E234" s="173" t="s">
        <v>1</v>
      </c>
      <c r="F234" s="174" t="s">
        <v>290</v>
      </c>
      <c r="H234" s="175">
        <v>2.18</v>
      </c>
      <c r="L234" s="171"/>
      <c r="M234" s="176"/>
      <c r="N234" s="177"/>
      <c r="O234" s="177"/>
      <c r="P234" s="177"/>
      <c r="Q234" s="177"/>
      <c r="R234" s="177"/>
      <c r="S234" s="177"/>
      <c r="T234" s="178"/>
      <c r="AT234" s="173" t="s">
        <v>178</v>
      </c>
      <c r="AU234" s="173" t="s">
        <v>77</v>
      </c>
      <c r="AV234" s="172" t="s">
        <v>77</v>
      </c>
      <c r="AW234" s="172" t="s">
        <v>25</v>
      </c>
      <c r="AX234" s="172" t="s">
        <v>68</v>
      </c>
      <c r="AY234" s="173" t="s">
        <v>167</v>
      </c>
    </row>
    <row r="235" spans="2:51" s="180" customFormat="1" ht="12">
      <c r="B235" s="179"/>
      <c r="D235" s="161" t="s">
        <v>178</v>
      </c>
      <c r="E235" s="181" t="s">
        <v>1</v>
      </c>
      <c r="F235" s="182" t="s">
        <v>204</v>
      </c>
      <c r="H235" s="183">
        <v>4.38</v>
      </c>
      <c r="L235" s="179"/>
      <c r="M235" s="184"/>
      <c r="N235" s="185"/>
      <c r="O235" s="185"/>
      <c r="P235" s="185"/>
      <c r="Q235" s="185"/>
      <c r="R235" s="185"/>
      <c r="S235" s="185"/>
      <c r="T235" s="186"/>
      <c r="AT235" s="181" t="s">
        <v>178</v>
      </c>
      <c r="AU235" s="181" t="s">
        <v>77</v>
      </c>
      <c r="AV235" s="180" t="s">
        <v>174</v>
      </c>
      <c r="AW235" s="180" t="s">
        <v>25</v>
      </c>
      <c r="AX235" s="180" t="s">
        <v>75</v>
      </c>
      <c r="AY235" s="181" t="s">
        <v>167</v>
      </c>
    </row>
    <row r="236" spans="2:65" s="25" customFormat="1" ht="24" customHeight="1">
      <c r="B236" s="24"/>
      <c r="C236" s="149" t="s">
        <v>291</v>
      </c>
      <c r="D236" s="149" t="s">
        <v>169</v>
      </c>
      <c r="E236" s="150" t="s">
        <v>292</v>
      </c>
      <c r="F236" s="151" t="s">
        <v>293</v>
      </c>
      <c r="G236" s="152" t="s">
        <v>208</v>
      </c>
      <c r="H236" s="153">
        <v>4.38</v>
      </c>
      <c r="I236" s="3"/>
      <c r="J236" s="154">
        <f>ROUND(I236*H236,2)</f>
        <v>0</v>
      </c>
      <c r="K236" s="151" t="s">
        <v>173</v>
      </c>
      <c r="L236" s="24"/>
      <c r="M236" s="155" t="s">
        <v>1</v>
      </c>
      <c r="N236" s="156" t="s">
        <v>33</v>
      </c>
      <c r="O236" s="157">
        <v>0.227</v>
      </c>
      <c r="P236" s="157">
        <f>O236*H236</f>
        <v>0.99426</v>
      </c>
      <c r="Q236" s="157">
        <v>0</v>
      </c>
      <c r="R236" s="157">
        <f>Q236*H236</f>
        <v>0</v>
      </c>
      <c r="S236" s="157">
        <v>0</v>
      </c>
      <c r="T236" s="158">
        <f>S236*H236</f>
        <v>0</v>
      </c>
      <c r="AR236" s="159" t="s">
        <v>174</v>
      </c>
      <c r="AT236" s="159" t="s">
        <v>169</v>
      </c>
      <c r="AU236" s="159" t="s">
        <v>77</v>
      </c>
      <c r="AY236" s="12" t="s">
        <v>167</v>
      </c>
      <c r="BE236" s="160">
        <f>IF(N236="základní",J236,0)</f>
        <v>0</v>
      </c>
      <c r="BF236" s="160">
        <f>IF(N236="snížená",J236,0)</f>
        <v>0</v>
      </c>
      <c r="BG236" s="160">
        <f>IF(N236="zákl. přenesená",J236,0)</f>
        <v>0</v>
      </c>
      <c r="BH236" s="160">
        <f>IF(N236="sníž. přenesená",J236,0)</f>
        <v>0</v>
      </c>
      <c r="BI236" s="160">
        <f>IF(N236="nulová",J236,0)</f>
        <v>0</v>
      </c>
      <c r="BJ236" s="12" t="s">
        <v>75</v>
      </c>
      <c r="BK236" s="160">
        <f>ROUND(I236*H236,2)</f>
        <v>0</v>
      </c>
      <c r="BL236" s="12" t="s">
        <v>174</v>
      </c>
      <c r="BM236" s="159" t="s">
        <v>294</v>
      </c>
    </row>
    <row r="237" spans="2:47" s="25" customFormat="1" ht="19.5">
      <c r="B237" s="24"/>
      <c r="D237" s="161" t="s">
        <v>176</v>
      </c>
      <c r="F237" s="162" t="s">
        <v>295</v>
      </c>
      <c r="L237" s="24"/>
      <c r="M237" s="163"/>
      <c r="N237" s="50"/>
      <c r="O237" s="50"/>
      <c r="P237" s="50"/>
      <c r="Q237" s="50"/>
      <c r="R237" s="50"/>
      <c r="S237" s="50"/>
      <c r="T237" s="51"/>
      <c r="AT237" s="12" t="s">
        <v>176</v>
      </c>
      <c r="AU237" s="12" t="s">
        <v>77</v>
      </c>
    </row>
    <row r="238" spans="2:65" s="25" customFormat="1" ht="24" customHeight="1">
      <c r="B238" s="24"/>
      <c r="C238" s="149" t="s">
        <v>296</v>
      </c>
      <c r="D238" s="149" t="s">
        <v>169</v>
      </c>
      <c r="E238" s="150" t="s">
        <v>297</v>
      </c>
      <c r="F238" s="151" t="s">
        <v>298</v>
      </c>
      <c r="G238" s="152" t="s">
        <v>208</v>
      </c>
      <c r="H238" s="153">
        <v>4.38</v>
      </c>
      <c r="I238" s="3"/>
      <c r="J238" s="154">
        <f>ROUND(I238*H238,2)</f>
        <v>0</v>
      </c>
      <c r="K238" s="151" t="s">
        <v>173</v>
      </c>
      <c r="L238" s="24"/>
      <c r="M238" s="155" t="s">
        <v>1</v>
      </c>
      <c r="N238" s="156" t="s">
        <v>33</v>
      </c>
      <c r="O238" s="157">
        <v>0.374</v>
      </c>
      <c r="P238" s="157">
        <f>O238*H238</f>
        <v>1.63812</v>
      </c>
      <c r="Q238" s="157">
        <v>0.00161</v>
      </c>
      <c r="R238" s="157">
        <f>Q238*H238</f>
        <v>0.0070518</v>
      </c>
      <c r="S238" s="157">
        <v>0</v>
      </c>
      <c r="T238" s="158">
        <f>S238*H238</f>
        <v>0</v>
      </c>
      <c r="AR238" s="159" t="s">
        <v>174</v>
      </c>
      <c r="AT238" s="159" t="s">
        <v>169</v>
      </c>
      <c r="AU238" s="159" t="s">
        <v>77</v>
      </c>
      <c r="AY238" s="12" t="s">
        <v>167</v>
      </c>
      <c r="BE238" s="160">
        <f>IF(N238="základní",J238,0)</f>
        <v>0</v>
      </c>
      <c r="BF238" s="160">
        <f>IF(N238="snížená",J238,0)</f>
        <v>0</v>
      </c>
      <c r="BG238" s="160">
        <f>IF(N238="zákl. přenesená",J238,0)</f>
        <v>0</v>
      </c>
      <c r="BH238" s="160">
        <f>IF(N238="sníž. přenesená",J238,0)</f>
        <v>0</v>
      </c>
      <c r="BI238" s="160">
        <f>IF(N238="nulová",J238,0)</f>
        <v>0</v>
      </c>
      <c r="BJ238" s="12" t="s">
        <v>75</v>
      </c>
      <c r="BK238" s="160">
        <f>ROUND(I238*H238,2)</f>
        <v>0</v>
      </c>
      <c r="BL238" s="12" t="s">
        <v>174</v>
      </c>
      <c r="BM238" s="159" t="s">
        <v>299</v>
      </c>
    </row>
    <row r="239" spans="2:47" s="25" customFormat="1" ht="19.5">
      <c r="B239" s="24"/>
      <c r="D239" s="161" t="s">
        <v>176</v>
      </c>
      <c r="F239" s="162" t="s">
        <v>300</v>
      </c>
      <c r="L239" s="24"/>
      <c r="M239" s="163"/>
      <c r="N239" s="50"/>
      <c r="O239" s="50"/>
      <c r="P239" s="50"/>
      <c r="Q239" s="50"/>
      <c r="R239" s="50"/>
      <c r="S239" s="50"/>
      <c r="T239" s="51"/>
      <c r="AT239" s="12" t="s">
        <v>176</v>
      </c>
      <c r="AU239" s="12" t="s">
        <v>77</v>
      </c>
    </row>
    <row r="240" spans="2:65" s="25" customFormat="1" ht="24" customHeight="1">
      <c r="B240" s="24"/>
      <c r="C240" s="149" t="s">
        <v>301</v>
      </c>
      <c r="D240" s="149" t="s">
        <v>169</v>
      </c>
      <c r="E240" s="150" t="s">
        <v>302</v>
      </c>
      <c r="F240" s="151" t="s">
        <v>303</v>
      </c>
      <c r="G240" s="152" t="s">
        <v>208</v>
      </c>
      <c r="H240" s="153">
        <v>4.38</v>
      </c>
      <c r="I240" s="3"/>
      <c r="J240" s="154">
        <f>ROUND(I240*H240,2)</f>
        <v>0</v>
      </c>
      <c r="K240" s="151" t="s">
        <v>173</v>
      </c>
      <c r="L240" s="24"/>
      <c r="M240" s="155" t="s">
        <v>1</v>
      </c>
      <c r="N240" s="156" t="s">
        <v>33</v>
      </c>
      <c r="O240" s="157">
        <v>0.223</v>
      </c>
      <c r="P240" s="157">
        <f>O240*H240</f>
        <v>0.9767399999999999</v>
      </c>
      <c r="Q240" s="157">
        <v>0</v>
      </c>
      <c r="R240" s="157">
        <f>Q240*H240</f>
        <v>0</v>
      </c>
      <c r="S240" s="157">
        <v>0</v>
      </c>
      <c r="T240" s="158">
        <f>S240*H240</f>
        <v>0</v>
      </c>
      <c r="AR240" s="159" t="s">
        <v>174</v>
      </c>
      <c r="AT240" s="159" t="s">
        <v>169</v>
      </c>
      <c r="AU240" s="159" t="s">
        <v>77</v>
      </c>
      <c r="AY240" s="12" t="s">
        <v>167</v>
      </c>
      <c r="BE240" s="160">
        <f>IF(N240="základní",J240,0)</f>
        <v>0</v>
      </c>
      <c r="BF240" s="160">
        <f>IF(N240="snížená",J240,0)</f>
        <v>0</v>
      </c>
      <c r="BG240" s="160">
        <f>IF(N240="zákl. přenesená",J240,0)</f>
        <v>0</v>
      </c>
      <c r="BH240" s="160">
        <f>IF(N240="sníž. přenesená",J240,0)</f>
        <v>0</v>
      </c>
      <c r="BI240" s="160">
        <f>IF(N240="nulová",J240,0)</f>
        <v>0</v>
      </c>
      <c r="BJ240" s="12" t="s">
        <v>75</v>
      </c>
      <c r="BK240" s="160">
        <f>ROUND(I240*H240,2)</f>
        <v>0</v>
      </c>
      <c r="BL240" s="12" t="s">
        <v>174</v>
      </c>
      <c r="BM240" s="159" t="s">
        <v>304</v>
      </c>
    </row>
    <row r="241" spans="2:47" s="25" customFormat="1" ht="29.25">
      <c r="B241" s="24"/>
      <c r="D241" s="161" t="s">
        <v>176</v>
      </c>
      <c r="F241" s="162" t="s">
        <v>305</v>
      </c>
      <c r="L241" s="24"/>
      <c r="M241" s="163"/>
      <c r="N241" s="50"/>
      <c r="O241" s="50"/>
      <c r="P241" s="50"/>
      <c r="Q241" s="50"/>
      <c r="R241" s="50"/>
      <c r="S241" s="50"/>
      <c r="T241" s="51"/>
      <c r="AT241" s="12" t="s">
        <v>176</v>
      </c>
      <c r="AU241" s="12" t="s">
        <v>77</v>
      </c>
    </row>
    <row r="242" spans="2:65" s="25" customFormat="1" ht="24" customHeight="1">
      <c r="B242" s="24"/>
      <c r="C242" s="149" t="s">
        <v>306</v>
      </c>
      <c r="D242" s="149" t="s">
        <v>169</v>
      </c>
      <c r="E242" s="150" t="s">
        <v>307</v>
      </c>
      <c r="F242" s="151" t="s">
        <v>308</v>
      </c>
      <c r="G242" s="152" t="s">
        <v>216</v>
      </c>
      <c r="H242" s="153">
        <v>0.563</v>
      </c>
      <c r="I242" s="3"/>
      <c r="J242" s="154">
        <f>ROUND(I242*H242,2)</f>
        <v>0</v>
      </c>
      <c r="K242" s="151" t="s">
        <v>173</v>
      </c>
      <c r="L242" s="24"/>
      <c r="M242" s="155" t="s">
        <v>1</v>
      </c>
      <c r="N242" s="156" t="s">
        <v>33</v>
      </c>
      <c r="O242" s="157">
        <v>37.704</v>
      </c>
      <c r="P242" s="157">
        <f>O242*H242</f>
        <v>21.227352</v>
      </c>
      <c r="Q242" s="157">
        <v>1.05256</v>
      </c>
      <c r="R242" s="157">
        <f>Q242*H242</f>
        <v>0.5925912799999999</v>
      </c>
      <c r="S242" s="157">
        <v>0</v>
      </c>
      <c r="T242" s="158">
        <f>S242*H242</f>
        <v>0</v>
      </c>
      <c r="AR242" s="159" t="s">
        <v>174</v>
      </c>
      <c r="AT242" s="159" t="s">
        <v>169</v>
      </c>
      <c r="AU242" s="159" t="s">
        <v>77</v>
      </c>
      <c r="AY242" s="12" t="s">
        <v>167</v>
      </c>
      <c r="BE242" s="160">
        <f>IF(N242="základní",J242,0)</f>
        <v>0</v>
      </c>
      <c r="BF242" s="160">
        <f>IF(N242="snížená",J242,0)</f>
        <v>0</v>
      </c>
      <c r="BG242" s="160">
        <f>IF(N242="zákl. přenesená",J242,0)</f>
        <v>0</v>
      </c>
      <c r="BH242" s="160">
        <f>IF(N242="sníž. přenesená",J242,0)</f>
        <v>0</v>
      </c>
      <c r="BI242" s="160">
        <f>IF(N242="nulová",J242,0)</f>
        <v>0</v>
      </c>
      <c r="BJ242" s="12" t="s">
        <v>75</v>
      </c>
      <c r="BK242" s="160">
        <f>ROUND(I242*H242,2)</f>
        <v>0</v>
      </c>
      <c r="BL242" s="12" t="s">
        <v>174</v>
      </c>
      <c r="BM242" s="159" t="s">
        <v>309</v>
      </c>
    </row>
    <row r="243" spans="2:47" s="25" customFormat="1" ht="19.5">
      <c r="B243" s="24"/>
      <c r="D243" s="161" t="s">
        <v>176</v>
      </c>
      <c r="F243" s="162" t="s">
        <v>310</v>
      </c>
      <c r="L243" s="24"/>
      <c r="M243" s="163"/>
      <c r="N243" s="50"/>
      <c r="O243" s="50"/>
      <c r="P243" s="50"/>
      <c r="Q243" s="50"/>
      <c r="R243" s="50"/>
      <c r="S243" s="50"/>
      <c r="T243" s="51"/>
      <c r="AT243" s="12" t="s">
        <v>176</v>
      </c>
      <c r="AU243" s="12" t="s">
        <v>77</v>
      </c>
    </row>
    <row r="244" spans="2:51" s="165" customFormat="1" ht="12">
      <c r="B244" s="164"/>
      <c r="D244" s="161" t="s">
        <v>178</v>
      </c>
      <c r="E244" s="166" t="s">
        <v>1</v>
      </c>
      <c r="F244" s="167" t="s">
        <v>311</v>
      </c>
      <c r="H244" s="166" t="s">
        <v>1</v>
      </c>
      <c r="L244" s="164"/>
      <c r="M244" s="168"/>
      <c r="N244" s="169"/>
      <c r="O244" s="169"/>
      <c r="P244" s="169"/>
      <c r="Q244" s="169"/>
      <c r="R244" s="169"/>
      <c r="S244" s="169"/>
      <c r="T244" s="170"/>
      <c r="AT244" s="166" t="s">
        <v>178</v>
      </c>
      <c r="AU244" s="166" t="s">
        <v>77</v>
      </c>
      <c r="AV244" s="165" t="s">
        <v>75</v>
      </c>
      <c r="AW244" s="165" t="s">
        <v>25</v>
      </c>
      <c r="AX244" s="165" t="s">
        <v>68</v>
      </c>
      <c r="AY244" s="166" t="s">
        <v>167</v>
      </c>
    </row>
    <row r="245" spans="2:51" s="165" customFormat="1" ht="12">
      <c r="B245" s="164"/>
      <c r="D245" s="161" t="s">
        <v>178</v>
      </c>
      <c r="E245" s="166" t="s">
        <v>1</v>
      </c>
      <c r="F245" s="167" t="s">
        <v>312</v>
      </c>
      <c r="H245" s="166" t="s">
        <v>1</v>
      </c>
      <c r="L245" s="164"/>
      <c r="M245" s="168"/>
      <c r="N245" s="169"/>
      <c r="O245" s="169"/>
      <c r="P245" s="169"/>
      <c r="Q245" s="169"/>
      <c r="R245" s="169"/>
      <c r="S245" s="169"/>
      <c r="T245" s="170"/>
      <c r="AT245" s="166" t="s">
        <v>178</v>
      </c>
      <c r="AU245" s="166" t="s">
        <v>77</v>
      </c>
      <c r="AV245" s="165" t="s">
        <v>75</v>
      </c>
      <c r="AW245" s="165" t="s">
        <v>25</v>
      </c>
      <c r="AX245" s="165" t="s">
        <v>68</v>
      </c>
      <c r="AY245" s="166" t="s">
        <v>167</v>
      </c>
    </row>
    <row r="246" spans="2:51" s="165" customFormat="1" ht="12">
      <c r="B246" s="164"/>
      <c r="D246" s="161" t="s">
        <v>178</v>
      </c>
      <c r="E246" s="166" t="s">
        <v>1</v>
      </c>
      <c r="F246" s="167" t="s">
        <v>262</v>
      </c>
      <c r="H246" s="166" t="s">
        <v>1</v>
      </c>
      <c r="L246" s="164"/>
      <c r="M246" s="168"/>
      <c r="N246" s="169"/>
      <c r="O246" s="169"/>
      <c r="P246" s="169"/>
      <c r="Q246" s="169"/>
      <c r="R246" s="169"/>
      <c r="S246" s="169"/>
      <c r="T246" s="170"/>
      <c r="AT246" s="166" t="s">
        <v>178</v>
      </c>
      <c r="AU246" s="166" t="s">
        <v>77</v>
      </c>
      <c r="AV246" s="165" t="s">
        <v>75</v>
      </c>
      <c r="AW246" s="165" t="s">
        <v>25</v>
      </c>
      <c r="AX246" s="165" t="s">
        <v>68</v>
      </c>
      <c r="AY246" s="166" t="s">
        <v>167</v>
      </c>
    </row>
    <row r="247" spans="2:51" s="165" customFormat="1" ht="12">
      <c r="B247" s="164"/>
      <c r="D247" s="161" t="s">
        <v>178</v>
      </c>
      <c r="E247" s="166" t="s">
        <v>1</v>
      </c>
      <c r="F247" s="167" t="s">
        <v>263</v>
      </c>
      <c r="H247" s="166" t="s">
        <v>1</v>
      </c>
      <c r="L247" s="164"/>
      <c r="M247" s="168"/>
      <c r="N247" s="169"/>
      <c r="O247" s="169"/>
      <c r="P247" s="169"/>
      <c r="Q247" s="169"/>
      <c r="R247" s="169"/>
      <c r="S247" s="169"/>
      <c r="T247" s="170"/>
      <c r="AT247" s="166" t="s">
        <v>178</v>
      </c>
      <c r="AU247" s="166" t="s">
        <v>77</v>
      </c>
      <c r="AV247" s="165" t="s">
        <v>75</v>
      </c>
      <c r="AW247" s="165" t="s">
        <v>25</v>
      </c>
      <c r="AX247" s="165" t="s">
        <v>68</v>
      </c>
      <c r="AY247" s="166" t="s">
        <v>167</v>
      </c>
    </row>
    <row r="248" spans="2:51" s="172" customFormat="1" ht="12">
      <c r="B248" s="171"/>
      <c r="D248" s="161" t="s">
        <v>178</v>
      </c>
      <c r="E248" s="173" t="s">
        <v>1</v>
      </c>
      <c r="F248" s="174" t="s">
        <v>313</v>
      </c>
      <c r="H248" s="175">
        <v>0.087</v>
      </c>
      <c r="L248" s="171"/>
      <c r="M248" s="176"/>
      <c r="N248" s="177"/>
      <c r="O248" s="177"/>
      <c r="P248" s="177"/>
      <c r="Q248" s="177"/>
      <c r="R248" s="177"/>
      <c r="S248" s="177"/>
      <c r="T248" s="178"/>
      <c r="AT248" s="173" t="s">
        <v>178</v>
      </c>
      <c r="AU248" s="173" t="s">
        <v>77</v>
      </c>
      <c r="AV248" s="172" t="s">
        <v>77</v>
      </c>
      <c r="AW248" s="172" t="s">
        <v>25</v>
      </c>
      <c r="AX248" s="172" t="s">
        <v>68</v>
      </c>
      <c r="AY248" s="173" t="s">
        <v>167</v>
      </c>
    </row>
    <row r="249" spans="2:51" s="165" customFormat="1" ht="12">
      <c r="B249" s="164"/>
      <c r="D249" s="161" t="s">
        <v>178</v>
      </c>
      <c r="E249" s="166" t="s">
        <v>1</v>
      </c>
      <c r="F249" s="167" t="s">
        <v>265</v>
      </c>
      <c r="H249" s="166" t="s">
        <v>1</v>
      </c>
      <c r="L249" s="164"/>
      <c r="M249" s="168"/>
      <c r="N249" s="169"/>
      <c r="O249" s="169"/>
      <c r="P249" s="169"/>
      <c r="Q249" s="169"/>
      <c r="R249" s="169"/>
      <c r="S249" s="169"/>
      <c r="T249" s="170"/>
      <c r="AT249" s="166" t="s">
        <v>178</v>
      </c>
      <c r="AU249" s="166" t="s">
        <v>77</v>
      </c>
      <c r="AV249" s="165" t="s">
        <v>75</v>
      </c>
      <c r="AW249" s="165" t="s">
        <v>25</v>
      </c>
      <c r="AX249" s="165" t="s">
        <v>68</v>
      </c>
      <c r="AY249" s="166" t="s">
        <v>167</v>
      </c>
    </row>
    <row r="250" spans="2:51" s="172" customFormat="1" ht="12">
      <c r="B250" s="171"/>
      <c r="D250" s="161" t="s">
        <v>178</v>
      </c>
      <c r="E250" s="173" t="s">
        <v>1</v>
      </c>
      <c r="F250" s="174" t="s">
        <v>314</v>
      </c>
      <c r="H250" s="175">
        <v>0.072</v>
      </c>
      <c r="L250" s="171"/>
      <c r="M250" s="176"/>
      <c r="N250" s="177"/>
      <c r="O250" s="177"/>
      <c r="P250" s="177"/>
      <c r="Q250" s="177"/>
      <c r="R250" s="177"/>
      <c r="S250" s="177"/>
      <c r="T250" s="178"/>
      <c r="AT250" s="173" t="s">
        <v>178</v>
      </c>
      <c r="AU250" s="173" t="s">
        <v>77</v>
      </c>
      <c r="AV250" s="172" t="s">
        <v>77</v>
      </c>
      <c r="AW250" s="172" t="s">
        <v>25</v>
      </c>
      <c r="AX250" s="172" t="s">
        <v>68</v>
      </c>
      <c r="AY250" s="173" t="s">
        <v>167</v>
      </c>
    </row>
    <row r="251" spans="2:51" s="165" customFormat="1" ht="12">
      <c r="B251" s="164"/>
      <c r="D251" s="161" t="s">
        <v>178</v>
      </c>
      <c r="E251" s="166" t="s">
        <v>1</v>
      </c>
      <c r="F251" s="167" t="s">
        <v>267</v>
      </c>
      <c r="H251" s="166" t="s">
        <v>1</v>
      </c>
      <c r="L251" s="164"/>
      <c r="M251" s="168"/>
      <c r="N251" s="169"/>
      <c r="O251" s="169"/>
      <c r="P251" s="169"/>
      <c r="Q251" s="169"/>
      <c r="R251" s="169"/>
      <c r="S251" s="169"/>
      <c r="T251" s="170"/>
      <c r="AT251" s="166" t="s">
        <v>178</v>
      </c>
      <c r="AU251" s="166" t="s">
        <v>77</v>
      </c>
      <c r="AV251" s="165" t="s">
        <v>75</v>
      </c>
      <c r="AW251" s="165" t="s">
        <v>25</v>
      </c>
      <c r="AX251" s="165" t="s">
        <v>68</v>
      </c>
      <c r="AY251" s="166" t="s">
        <v>167</v>
      </c>
    </row>
    <row r="252" spans="2:51" s="172" customFormat="1" ht="12">
      <c r="B252" s="171"/>
      <c r="D252" s="161" t="s">
        <v>178</v>
      </c>
      <c r="E252" s="173" t="s">
        <v>1</v>
      </c>
      <c r="F252" s="174" t="s">
        <v>315</v>
      </c>
      <c r="H252" s="175">
        <v>0.192</v>
      </c>
      <c r="L252" s="171"/>
      <c r="M252" s="176"/>
      <c r="N252" s="177"/>
      <c r="O252" s="177"/>
      <c r="P252" s="177"/>
      <c r="Q252" s="177"/>
      <c r="R252" s="177"/>
      <c r="S252" s="177"/>
      <c r="T252" s="178"/>
      <c r="AT252" s="173" t="s">
        <v>178</v>
      </c>
      <c r="AU252" s="173" t="s">
        <v>77</v>
      </c>
      <c r="AV252" s="172" t="s">
        <v>77</v>
      </c>
      <c r="AW252" s="172" t="s">
        <v>25</v>
      </c>
      <c r="AX252" s="172" t="s">
        <v>68</v>
      </c>
      <c r="AY252" s="173" t="s">
        <v>167</v>
      </c>
    </row>
    <row r="253" spans="2:51" s="165" customFormat="1" ht="12">
      <c r="B253" s="164"/>
      <c r="D253" s="161" t="s">
        <v>178</v>
      </c>
      <c r="E253" s="166" t="s">
        <v>1</v>
      </c>
      <c r="F253" s="167" t="s">
        <v>269</v>
      </c>
      <c r="H253" s="166" t="s">
        <v>1</v>
      </c>
      <c r="L253" s="164"/>
      <c r="M253" s="168"/>
      <c r="N253" s="169"/>
      <c r="O253" s="169"/>
      <c r="P253" s="169"/>
      <c r="Q253" s="169"/>
      <c r="R253" s="169"/>
      <c r="S253" s="169"/>
      <c r="T253" s="170"/>
      <c r="AT253" s="166" t="s">
        <v>178</v>
      </c>
      <c r="AU253" s="166" t="s">
        <v>77</v>
      </c>
      <c r="AV253" s="165" t="s">
        <v>75</v>
      </c>
      <c r="AW253" s="165" t="s">
        <v>25</v>
      </c>
      <c r="AX253" s="165" t="s">
        <v>68</v>
      </c>
      <c r="AY253" s="166" t="s">
        <v>167</v>
      </c>
    </row>
    <row r="254" spans="2:51" s="172" customFormat="1" ht="12">
      <c r="B254" s="171"/>
      <c r="D254" s="161" t="s">
        <v>178</v>
      </c>
      <c r="E254" s="173" t="s">
        <v>1</v>
      </c>
      <c r="F254" s="174" t="s">
        <v>316</v>
      </c>
      <c r="H254" s="175">
        <v>0.086</v>
      </c>
      <c r="L254" s="171"/>
      <c r="M254" s="176"/>
      <c r="N254" s="177"/>
      <c r="O254" s="177"/>
      <c r="P254" s="177"/>
      <c r="Q254" s="177"/>
      <c r="R254" s="177"/>
      <c r="S254" s="177"/>
      <c r="T254" s="178"/>
      <c r="AT254" s="173" t="s">
        <v>178</v>
      </c>
      <c r="AU254" s="173" t="s">
        <v>77</v>
      </c>
      <c r="AV254" s="172" t="s">
        <v>77</v>
      </c>
      <c r="AW254" s="172" t="s">
        <v>25</v>
      </c>
      <c r="AX254" s="172" t="s">
        <v>68</v>
      </c>
      <c r="AY254" s="173" t="s">
        <v>167</v>
      </c>
    </row>
    <row r="255" spans="2:51" s="172" customFormat="1" ht="12">
      <c r="B255" s="171"/>
      <c r="D255" s="161" t="s">
        <v>178</v>
      </c>
      <c r="E255" s="173" t="s">
        <v>1</v>
      </c>
      <c r="F255" s="174" t="s">
        <v>317</v>
      </c>
      <c r="H255" s="175">
        <v>0.126</v>
      </c>
      <c r="L255" s="171"/>
      <c r="M255" s="176"/>
      <c r="N255" s="177"/>
      <c r="O255" s="177"/>
      <c r="P255" s="177"/>
      <c r="Q255" s="177"/>
      <c r="R255" s="177"/>
      <c r="S255" s="177"/>
      <c r="T255" s="178"/>
      <c r="AT255" s="173" t="s">
        <v>178</v>
      </c>
      <c r="AU255" s="173" t="s">
        <v>77</v>
      </c>
      <c r="AV255" s="172" t="s">
        <v>77</v>
      </c>
      <c r="AW255" s="172" t="s">
        <v>25</v>
      </c>
      <c r="AX255" s="172" t="s">
        <v>68</v>
      </c>
      <c r="AY255" s="173" t="s">
        <v>167</v>
      </c>
    </row>
    <row r="256" spans="2:51" s="180" customFormat="1" ht="12">
      <c r="B256" s="179"/>
      <c r="D256" s="161" t="s">
        <v>178</v>
      </c>
      <c r="E256" s="181" t="s">
        <v>1</v>
      </c>
      <c r="F256" s="182" t="s">
        <v>204</v>
      </c>
      <c r="H256" s="183">
        <v>0.563</v>
      </c>
      <c r="L256" s="179"/>
      <c r="M256" s="184"/>
      <c r="N256" s="185"/>
      <c r="O256" s="185"/>
      <c r="P256" s="185"/>
      <c r="Q256" s="185"/>
      <c r="R256" s="185"/>
      <c r="S256" s="185"/>
      <c r="T256" s="186"/>
      <c r="AT256" s="181" t="s">
        <v>178</v>
      </c>
      <c r="AU256" s="181" t="s">
        <v>77</v>
      </c>
      <c r="AV256" s="180" t="s">
        <v>174</v>
      </c>
      <c r="AW256" s="180" t="s">
        <v>25</v>
      </c>
      <c r="AX256" s="180" t="s">
        <v>75</v>
      </c>
      <c r="AY256" s="181" t="s">
        <v>167</v>
      </c>
    </row>
    <row r="257" spans="2:63" s="137" customFormat="1" ht="22.9" customHeight="1">
      <c r="B257" s="136"/>
      <c r="D257" s="138" t="s">
        <v>67</v>
      </c>
      <c r="E257" s="147" t="s">
        <v>213</v>
      </c>
      <c r="F257" s="147" t="s">
        <v>318</v>
      </c>
      <c r="J257" s="148">
        <f>BK257</f>
        <v>0</v>
      </c>
      <c r="L257" s="136"/>
      <c r="M257" s="141"/>
      <c r="N257" s="142"/>
      <c r="O257" s="142"/>
      <c r="P257" s="143">
        <f>P258+P324+P348</f>
        <v>1329.376965</v>
      </c>
      <c r="Q257" s="142"/>
      <c r="R257" s="143">
        <f>R258+R324+R348</f>
        <v>143.43498789</v>
      </c>
      <c r="S257" s="142"/>
      <c r="T257" s="144">
        <f>T258+T324+T348</f>
        <v>0</v>
      </c>
      <c r="AR257" s="138" t="s">
        <v>75</v>
      </c>
      <c r="AT257" s="145" t="s">
        <v>67</v>
      </c>
      <c r="AU257" s="145" t="s">
        <v>75</v>
      </c>
      <c r="AY257" s="138" t="s">
        <v>167</v>
      </c>
      <c r="BK257" s="146">
        <f>BK258+BK324+BK348</f>
        <v>0</v>
      </c>
    </row>
    <row r="258" spans="2:63" s="137" customFormat="1" ht="20.85" customHeight="1">
      <c r="B258" s="136"/>
      <c r="D258" s="138" t="s">
        <v>67</v>
      </c>
      <c r="E258" s="147" t="s">
        <v>319</v>
      </c>
      <c r="F258" s="147" t="s">
        <v>320</v>
      </c>
      <c r="J258" s="148">
        <f>BK258</f>
        <v>0</v>
      </c>
      <c r="L258" s="136"/>
      <c r="M258" s="141"/>
      <c r="N258" s="142"/>
      <c r="O258" s="142"/>
      <c r="P258" s="143">
        <f>SUM(P259:P323)</f>
        <v>260.8469</v>
      </c>
      <c r="Q258" s="142"/>
      <c r="R258" s="143">
        <f>SUM(R259:R323)</f>
        <v>8.70223464</v>
      </c>
      <c r="S258" s="142"/>
      <c r="T258" s="144">
        <f>SUM(T259:T323)</f>
        <v>0</v>
      </c>
      <c r="AR258" s="138" t="s">
        <v>75</v>
      </c>
      <c r="AT258" s="145" t="s">
        <v>67</v>
      </c>
      <c r="AU258" s="145" t="s">
        <v>77</v>
      </c>
      <c r="AY258" s="138" t="s">
        <v>167</v>
      </c>
      <c r="BK258" s="146">
        <f>SUM(BK259:BK323)</f>
        <v>0</v>
      </c>
    </row>
    <row r="259" spans="2:65" s="25" customFormat="1" ht="24" customHeight="1">
      <c r="B259" s="24"/>
      <c r="C259" s="149" t="s">
        <v>321</v>
      </c>
      <c r="D259" s="149" t="s">
        <v>169</v>
      </c>
      <c r="E259" s="150" t="s">
        <v>322</v>
      </c>
      <c r="F259" s="151" t="s">
        <v>323</v>
      </c>
      <c r="G259" s="152" t="s">
        <v>208</v>
      </c>
      <c r="H259" s="153">
        <v>6.588</v>
      </c>
      <c r="I259" s="3"/>
      <c r="J259" s="154">
        <f>ROUND(I259*H259,2)</f>
        <v>0</v>
      </c>
      <c r="K259" s="151" t="s">
        <v>173</v>
      </c>
      <c r="L259" s="24"/>
      <c r="M259" s="155" t="s">
        <v>1</v>
      </c>
      <c r="N259" s="156" t="s">
        <v>33</v>
      </c>
      <c r="O259" s="157">
        <v>1.21</v>
      </c>
      <c r="P259" s="157">
        <f>O259*H259</f>
        <v>7.97148</v>
      </c>
      <c r="Q259" s="157">
        <v>0.17818</v>
      </c>
      <c r="R259" s="157">
        <f>Q259*H259</f>
        <v>1.1738498400000001</v>
      </c>
      <c r="S259" s="157">
        <v>0</v>
      </c>
      <c r="T259" s="158">
        <f>S259*H259</f>
        <v>0</v>
      </c>
      <c r="AR259" s="159" t="s">
        <v>174</v>
      </c>
      <c r="AT259" s="159" t="s">
        <v>169</v>
      </c>
      <c r="AU259" s="159" t="s">
        <v>186</v>
      </c>
      <c r="AY259" s="12" t="s">
        <v>167</v>
      </c>
      <c r="BE259" s="160">
        <f>IF(N259="základní",J259,0)</f>
        <v>0</v>
      </c>
      <c r="BF259" s="160">
        <f>IF(N259="snížená",J259,0)</f>
        <v>0</v>
      </c>
      <c r="BG259" s="160">
        <f>IF(N259="zákl. přenesená",J259,0)</f>
        <v>0</v>
      </c>
      <c r="BH259" s="160">
        <f>IF(N259="sníž. přenesená",J259,0)</f>
        <v>0</v>
      </c>
      <c r="BI259" s="160">
        <f>IF(N259="nulová",J259,0)</f>
        <v>0</v>
      </c>
      <c r="BJ259" s="12" t="s">
        <v>75</v>
      </c>
      <c r="BK259" s="160">
        <f>ROUND(I259*H259,2)</f>
        <v>0</v>
      </c>
      <c r="BL259" s="12" t="s">
        <v>174</v>
      </c>
      <c r="BM259" s="159" t="s">
        <v>324</v>
      </c>
    </row>
    <row r="260" spans="2:47" s="25" customFormat="1" ht="19.5">
      <c r="B260" s="24"/>
      <c r="D260" s="161" t="s">
        <v>176</v>
      </c>
      <c r="F260" s="162" t="s">
        <v>325</v>
      </c>
      <c r="L260" s="24"/>
      <c r="M260" s="163"/>
      <c r="N260" s="50"/>
      <c r="O260" s="50"/>
      <c r="P260" s="50"/>
      <c r="Q260" s="50"/>
      <c r="R260" s="50"/>
      <c r="S260" s="50"/>
      <c r="T260" s="51"/>
      <c r="AT260" s="12" t="s">
        <v>176</v>
      </c>
      <c r="AU260" s="12" t="s">
        <v>186</v>
      </c>
    </row>
    <row r="261" spans="2:51" s="165" customFormat="1" ht="12">
      <c r="B261" s="164"/>
      <c r="D261" s="161" t="s">
        <v>178</v>
      </c>
      <c r="E261" s="166" t="s">
        <v>1</v>
      </c>
      <c r="F261" s="167" t="s">
        <v>326</v>
      </c>
      <c r="H261" s="166" t="s">
        <v>1</v>
      </c>
      <c r="L261" s="164"/>
      <c r="M261" s="168"/>
      <c r="N261" s="169"/>
      <c r="O261" s="169"/>
      <c r="P261" s="169"/>
      <c r="Q261" s="169"/>
      <c r="R261" s="169"/>
      <c r="S261" s="169"/>
      <c r="T261" s="170"/>
      <c r="AT261" s="166" t="s">
        <v>178</v>
      </c>
      <c r="AU261" s="166" t="s">
        <v>186</v>
      </c>
      <c r="AV261" s="165" t="s">
        <v>75</v>
      </c>
      <c r="AW261" s="165" t="s">
        <v>25</v>
      </c>
      <c r="AX261" s="165" t="s">
        <v>68</v>
      </c>
      <c r="AY261" s="166" t="s">
        <v>167</v>
      </c>
    </row>
    <row r="262" spans="2:51" s="172" customFormat="1" ht="12">
      <c r="B262" s="171"/>
      <c r="D262" s="161" t="s">
        <v>178</v>
      </c>
      <c r="E262" s="173" t="s">
        <v>1</v>
      </c>
      <c r="F262" s="174" t="s">
        <v>237</v>
      </c>
      <c r="H262" s="175">
        <v>3.78</v>
      </c>
      <c r="L262" s="171"/>
      <c r="M262" s="176"/>
      <c r="N262" s="177"/>
      <c r="O262" s="177"/>
      <c r="P262" s="177"/>
      <c r="Q262" s="177"/>
      <c r="R262" s="177"/>
      <c r="S262" s="177"/>
      <c r="T262" s="178"/>
      <c r="AT262" s="173" t="s">
        <v>178</v>
      </c>
      <c r="AU262" s="173" t="s">
        <v>186</v>
      </c>
      <c r="AV262" s="172" t="s">
        <v>77</v>
      </c>
      <c r="AW262" s="172" t="s">
        <v>25</v>
      </c>
      <c r="AX262" s="172" t="s">
        <v>68</v>
      </c>
      <c r="AY262" s="173" t="s">
        <v>167</v>
      </c>
    </row>
    <row r="263" spans="2:51" s="172" customFormat="1" ht="12">
      <c r="B263" s="171"/>
      <c r="D263" s="161" t="s">
        <v>178</v>
      </c>
      <c r="E263" s="173" t="s">
        <v>1</v>
      </c>
      <c r="F263" s="174" t="s">
        <v>238</v>
      </c>
      <c r="H263" s="175">
        <v>0.405</v>
      </c>
      <c r="L263" s="171"/>
      <c r="M263" s="176"/>
      <c r="N263" s="177"/>
      <c r="O263" s="177"/>
      <c r="P263" s="177"/>
      <c r="Q263" s="177"/>
      <c r="R263" s="177"/>
      <c r="S263" s="177"/>
      <c r="T263" s="178"/>
      <c r="AT263" s="173" t="s">
        <v>178</v>
      </c>
      <c r="AU263" s="173" t="s">
        <v>186</v>
      </c>
      <c r="AV263" s="172" t="s">
        <v>77</v>
      </c>
      <c r="AW263" s="172" t="s">
        <v>25</v>
      </c>
      <c r="AX263" s="172" t="s">
        <v>68</v>
      </c>
      <c r="AY263" s="173" t="s">
        <v>167</v>
      </c>
    </row>
    <row r="264" spans="2:51" s="172" customFormat="1" ht="12">
      <c r="B264" s="171"/>
      <c r="D264" s="161" t="s">
        <v>178</v>
      </c>
      <c r="E264" s="173" t="s">
        <v>1</v>
      </c>
      <c r="F264" s="174" t="s">
        <v>239</v>
      </c>
      <c r="H264" s="175">
        <v>0.513</v>
      </c>
      <c r="L264" s="171"/>
      <c r="M264" s="176"/>
      <c r="N264" s="177"/>
      <c r="O264" s="177"/>
      <c r="P264" s="177"/>
      <c r="Q264" s="177"/>
      <c r="R264" s="177"/>
      <c r="S264" s="177"/>
      <c r="T264" s="178"/>
      <c r="AT264" s="173" t="s">
        <v>178</v>
      </c>
      <c r="AU264" s="173" t="s">
        <v>186</v>
      </c>
      <c r="AV264" s="172" t="s">
        <v>77</v>
      </c>
      <c r="AW264" s="172" t="s">
        <v>25</v>
      </c>
      <c r="AX264" s="172" t="s">
        <v>68</v>
      </c>
      <c r="AY264" s="173" t="s">
        <v>167</v>
      </c>
    </row>
    <row r="265" spans="2:51" s="165" customFormat="1" ht="12">
      <c r="B265" s="164"/>
      <c r="D265" s="161" t="s">
        <v>178</v>
      </c>
      <c r="E265" s="166" t="s">
        <v>1</v>
      </c>
      <c r="F265" s="167" t="s">
        <v>327</v>
      </c>
      <c r="H265" s="166" t="s">
        <v>1</v>
      </c>
      <c r="L265" s="164"/>
      <c r="M265" s="168"/>
      <c r="N265" s="169"/>
      <c r="O265" s="169"/>
      <c r="P265" s="169"/>
      <c r="Q265" s="169"/>
      <c r="R265" s="169"/>
      <c r="S265" s="169"/>
      <c r="T265" s="170"/>
      <c r="AT265" s="166" t="s">
        <v>178</v>
      </c>
      <c r="AU265" s="166" t="s">
        <v>186</v>
      </c>
      <c r="AV265" s="165" t="s">
        <v>75</v>
      </c>
      <c r="AW265" s="165" t="s">
        <v>25</v>
      </c>
      <c r="AX265" s="165" t="s">
        <v>68</v>
      </c>
      <c r="AY265" s="166" t="s">
        <v>167</v>
      </c>
    </row>
    <row r="266" spans="2:51" s="172" customFormat="1" ht="12">
      <c r="B266" s="171"/>
      <c r="D266" s="161" t="s">
        <v>178</v>
      </c>
      <c r="E266" s="173" t="s">
        <v>1</v>
      </c>
      <c r="F266" s="174" t="s">
        <v>328</v>
      </c>
      <c r="H266" s="175">
        <v>1.08</v>
      </c>
      <c r="L266" s="171"/>
      <c r="M266" s="176"/>
      <c r="N266" s="177"/>
      <c r="O266" s="177"/>
      <c r="P266" s="177"/>
      <c r="Q266" s="177"/>
      <c r="R266" s="177"/>
      <c r="S266" s="177"/>
      <c r="T266" s="178"/>
      <c r="AT266" s="173" t="s">
        <v>178</v>
      </c>
      <c r="AU266" s="173" t="s">
        <v>186</v>
      </c>
      <c r="AV266" s="172" t="s">
        <v>77</v>
      </c>
      <c r="AW266" s="172" t="s">
        <v>25</v>
      </c>
      <c r="AX266" s="172" t="s">
        <v>68</v>
      </c>
      <c r="AY266" s="173" t="s">
        <v>167</v>
      </c>
    </row>
    <row r="267" spans="2:51" s="172" customFormat="1" ht="12">
      <c r="B267" s="171"/>
      <c r="D267" s="161" t="s">
        <v>178</v>
      </c>
      <c r="E267" s="173" t="s">
        <v>1</v>
      </c>
      <c r="F267" s="174" t="s">
        <v>329</v>
      </c>
      <c r="H267" s="175">
        <v>0.81</v>
      </c>
      <c r="L267" s="171"/>
      <c r="M267" s="176"/>
      <c r="N267" s="177"/>
      <c r="O267" s="177"/>
      <c r="P267" s="177"/>
      <c r="Q267" s="177"/>
      <c r="R267" s="177"/>
      <c r="S267" s="177"/>
      <c r="T267" s="178"/>
      <c r="AT267" s="173" t="s">
        <v>178</v>
      </c>
      <c r="AU267" s="173" t="s">
        <v>186</v>
      </c>
      <c r="AV267" s="172" t="s">
        <v>77</v>
      </c>
      <c r="AW267" s="172" t="s">
        <v>25</v>
      </c>
      <c r="AX267" s="172" t="s">
        <v>68</v>
      </c>
      <c r="AY267" s="173" t="s">
        <v>167</v>
      </c>
    </row>
    <row r="268" spans="2:51" s="180" customFormat="1" ht="12">
      <c r="B268" s="179"/>
      <c r="D268" s="161" t="s">
        <v>178</v>
      </c>
      <c r="E268" s="181" t="s">
        <v>1</v>
      </c>
      <c r="F268" s="182" t="s">
        <v>204</v>
      </c>
      <c r="H268" s="183">
        <v>6.588</v>
      </c>
      <c r="L268" s="179"/>
      <c r="M268" s="184"/>
      <c r="N268" s="185"/>
      <c r="O268" s="185"/>
      <c r="P268" s="185"/>
      <c r="Q268" s="185"/>
      <c r="R268" s="185"/>
      <c r="S268" s="185"/>
      <c r="T268" s="186"/>
      <c r="AT268" s="181" t="s">
        <v>178</v>
      </c>
      <c r="AU268" s="181" t="s">
        <v>186</v>
      </c>
      <c r="AV268" s="180" t="s">
        <v>174</v>
      </c>
      <c r="AW268" s="180" t="s">
        <v>25</v>
      </c>
      <c r="AX268" s="180" t="s">
        <v>75</v>
      </c>
      <c r="AY268" s="181" t="s">
        <v>167</v>
      </c>
    </row>
    <row r="269" spans="2:65" s="25" customFormat="1" ht="16.5" customHeight="1">
      <c r="B269" s="24"/>
      <c r="C269" s="149" t="s">
        <v>7</v>
      </c>
      <c r="D269" s="149" t="s">
        <v>169</v>
      </c>
      <c r="E269" s="150" t="s">
        <v>330</v>
      </c>
      <c r="F269" s="151" t="s">
        <v>331</v>
      </c>
      <c r="G269" s="152" t="s">
        <v>208</v>
      </c>
      <c r="H269" s="153">
        <v>9.575</v>
      </c>
      <c r="I269" s="3"/>
      <c r="J269" s="154">
        <f>ROUND(I269*H269,2)</f>
        <v>0</v>
      </c>
      <c r="K269" s="151" t="s">
        <v>173</v>
      </c>
      <c r="L269" s="24"/>
      <c r="M269" s="155" t="s">
        <v>1</v>
      </c>
      <c r="N269" s="156" t="s">
        <v>33</v>
      </c>
      <c r="O269" s="157">
        <v>0.34</v>
      </c>
      <c r="P269" s="157">
        <f>O269*H269</f>
        <v>3.2555</v>
      </c>
      <c r="Q269" s="157">
        <v>0.00085</v>
      </c>
      <c r="R269" s="157">
        <f>Q269*H269</f>
        <v>0.008138749999999998</v>
      </c>
      <c r="S269" s="157">
        <v>0</v>
      </c>
      <c r="T269" s="158">
        <f>S269*H269</f>
        <v>0</v>
      </c>
      <c r="AR269" s="159" t="s">
        <v>174</v>
      </c>
      <c r="AT269" s="159" t="s">
        <v>169</v>
      </c>
      <c r="AU269" s="159" t="s">
        <v>186</v>
      </c>
      <c r="AY269" s="12" t="s">
        <v>167</v>
      </c>
      <c r="BE269" s="160">
        <f>IF(N269="základní",J269,0)</f>
        <v>0</v>
      </c>
      <c r="BF269" s="160">
        <f>IF(N269="snížená",J269,0)</f>
        <v>0</v>
      </c>
      <c r="BG269" s="160">
        <f>IF(N269="zákl. přenesená",J269,0)</f>
        <v>0</v>
      </c>
      <c r="BH269" s="160">
        <f>IF(N269="sníž. přenesená",J269,0)</f>
        <v>0</v>
      </c>
      <c r="BI269" s="160">
        <f>IF(N269="nulová",J269,0)</f>
        <v>0</v>
      </c>
      <c r="BJ269" s="12" t="s">
        <v>75</v>
      </c>
      <c r="BK269" s="160">
        <f>ROUND(I269*H269,2)</f>
        <v>0</v>
      </c>
      <c r="BL269" s="12" t="s">
        <v>174</v>
      </c>
      <c r="BM269" s="159" t="s">
        <v>332</v>
      </c>
    </row>
    <row r="270" spans="2:47" s="25" customFormat="1" ht="19.5">
      <c r="B270" s="24"/>
      <c r="D270" s="161" t="s">
        <v>176</v>
      </c>
      <c r="F270" s="162" t="s">
        <v>333</v>
      </c>
      <c r="L270" s="24"/>
      <c r="M270" s="163"/>
      <c r="N270" s="50"/>
      <c r="O270" s="50"/>
      <c r="P270" s="50"/>
      <c r="Q270" s="50"/>
      <c r="R270" s="50"/>
      <c r="S270" s="50"/>
      <c r="T270" s="51"/>
      <c r="AT270" s="12" t="s">
        <v>176</v>
      </c>
      <c r="AU270" s="12" t="s">
        <v>186</v>
      </c>
    </row>
    <row r="271" spans="2:51" s="165" customFormat="1" ht="12">
      <c r="B271" s="164"/>
      <c r="D271" s="161" t="s">
        <v>178</v>
      </c>
      <c r="E271" s="166" t="s">
        <v>1</v>
      </c>
      <c r="F271" s="167" t="s">
        <v>326</v>
      </c>
      <c r="H271" s="166" t="s">
        <v>1</v>
      </c>
      <c r="L271" s="164"/>
      <c r="M271" s="168"/>
      <c r="N271" s="169"/>
      <c r="O271" s="169"/>
      <c r="P271" s="169"/>
      <c r="Q271" s="169"/>
      <c r="R271" s="169"/>
      <c r="S271" s="169"/>
      <c r="T271" s="170"/>
      <c r="AT271" s="166" t="s">
        <v>178</v>
      </c>
      <c r="AU271" s="166" t="s">
        <v>186</v>
      </c>
      <c r="AV271" s="165" t="s">
        <v>75</v>
      </c>
      <c r="AW271" s="165" t="s">
        <v>25</v>
      </c>
      <c r="AX271" s="165" t="s">
        <v>68</v>
      </c>
      <c r="AY271" s="166" t="s">
        <v>167</v>
      </c>
    </row>
    <row r="272" spans="2:51" s="172" customFormat="1" ht="12">
      <c r="B272" s="171"/>
      <c r="D272" s="161" t="s">
        <v>178</v>
      </c>
      <c r="E272" s="173" t="s">
        <v>1</v>
      </c>
      <c r="F272" s="174" t="s">
        <v>334</v>
      </c>
      <c r="H272" s="175">
        <v>4.9</v>
      </c>
      <c r="L272" s="171"/>
      <c r="M272" s="176"/>
      <c r="N272" s="177"/>
      <c r="O272" s="177"/>
      <c r="P272" s="177"/>
      <c r="Q272" s="177"/>
      <c r="R272" s="177"/>
      <c r="S272" s="177"/>
      <c r="T272" s="178"/>
      <c r="AT272" s="173" t="s">
        <v>178</v>
      </c>
      <c r="AU272" s="173" t="s">
        <v>186</v>
      </c>
      <c r="AV272" s="172" t="s">
        <v>77</v>
      </c>
      <c r="AW272" s="172" t="s">
        <v>25</v>
      </c>
      <c r="AX272" s="172" t="s">
        <v>68</v>
      </c>
      <c r="AY272" s="173" t="s">
        <v>167</v>
      </c>
    </row>
    <row r="273" spans="2:51" s="172" customFormat="1" ht="12">
      <c r="B273" s="171"/>
      <c r="D273" s="161" t="s">
        <v>178</v>
      </c>
      <c r="E273" s="173" t="s">
        <v>1</v>
      </c>
      <c r="F273" s="174" t="s">
        <v>335</v>
      </c>
      <c r="H273" s="175">
        <v>0.525</v>
      </c>
      <c r="L273" s="171"/>
      <c r="M273" s="176"/>
      <c r="N273" s="177"/>
      <c r="O273" s="177"/>
      <c r="P273" s="177"/>
      <c r="Q273" s="177"/>
      <c r="R273" s="177"/>
      <c r="S273" s="177"/>
      <c r="T273" s="178"/>
      <c r="AT273" s="173" t="s">
        <v>178</v>
      </c>
      <c r="AU273" s="173" t="s">
        <v>186</v>
      </c>
      <c r="AV273" s="172" t="s">
        <v>77</v>
      </c>
      <c r="AW273" s="172" t="s">
        <v>25</v>
      </c>
      <c r="AX273" s="172" t="s">
        <v>68</v>
      </c>
      <c r="AY273" s="173" t="s">
        <v>167</v>
      </c>
    </row>
    <row r="274" spans="2:51" s="172" customFormat="1" ht="12">
      <c r="B274" s="171"/>
      <c r="D274" s="161" t="s">
        <v>178</v>
      </c>
      <c r="E274" s="173" t="s">
        <v>1</v>
      </c>
      <c r="F274" s="174" t="s">
        <v>336</v>
      </c>
      <c r="H274" s="175">
        <v>0.665</v>
      </c>
      <c r="L274" s="171"/>
      <c r="M274" s="176"/>
      <c r="N274" s="177"/>
      <c r="O274" s="177"/>
      <c r="P274" s="177"/>
      <c r="Q274" s="177"/>
      <c r="R274" s="177"/>
      <c r="S274" s="177"/>
      <c r="T274" s="178"/>
      <c r="AT274" s="173" t="s">
        <v>178</v>
      </c>
      <c r="AU274" s="173" t="s">
        <v>186</v>
      </c>
      <c r="AV274" s="172" t="s">
        <v>77</v>
      </c>
      <c r="AW274" s="172" t="s">
        <v>25</v>
      </c>
      <c r="AX274" s="172" t="s">
        <v>68</v>
      </c>
      <c r="AY274" s="173" t="s">
        <v>167</v>
      </c>
    </row>
    <row r="275" spans="2:51" s="165" customFormat="1" ht="12">
      <c r="B275" s="164"/>
      <c r="D275" s="161" t="s">
        <v>178</v>
      </c>
      <c r="E275" s="166" t="s">
        <v>1</v>
      </c>
      <c r="F275" s="167" t="s">
        <v>327</v>
      </c>
      <c r="H275" s="166" t="s">
        <v>1</v>
      </c>
      <c r="L275" s="164"/>
      <c r="M275" s="168"/>
      <c r="N275" s="169"/>
      <c r="O275" s="169"/>
      <c r="P275" s="169"/>
      <c r="Q275" s="169"/>
      <c r="R275" s="169"/>
      <c r="S275" s="169"/>
      <c r="T275" s="170"/>
      <c r="AT275" s="166" t="s">
        <v>178</v>
      </c>
      <c r="AU275" s="166" t="s">
        <v>186</v>
      </c>
      <c r="AV275" s="165" t="s">
        <v>75</v>
      </c>
      <c r="AW275" s="165" t="s">
        <v>25</v>
      </c>
      <c r="AX275" s="165" t="s">
        <v>68</v>
      </c>
      <c r="AY275" s="166" t="s">
        <v>167</v>
      </c>
    </row>
    <row r="276" spans="2:51" s="172" customFormat="1" ht="12">
      <c r="B276" s="171"/>
      <c r="D276" s="161" t="s">
        <v>178</v>
      </c>
      <c r="E276" s="173" t="s">
        <v>1</v>
      </c>
      <c r="F276" s="174" t="s">
        <v>337</v>
      </c>
      <c r="H276" s="175">
        <v>2</v>
      </c>
      <c r="L276" s="171"/>
      <c r="M276" s="176"/>
      <c r="N276" s="177"/>
      <c r="O276" s="177"/>
      <c r="P276" s="177"/>
      <c r="Q276" s="177"/>
      <c r="R276" s="177"/>
      <c r="S276" s="177"/>
      <c r="T276" s="178"/>
      <c r="AT276" s="173" t="s">
        <v>178</v>
      </c>
      <c r="AU276" s="173" t="s">
        <v>186</v>
      </c>
      <c r="AV276" s="172" t="s">
        <v>77</v>
      </c>
      <c r="AW276" s="172" t="s">
        <v>25</v>
      </c>
      <c r="AX276" s="172" t="s">
        <v>68</v>
      </c>
      <c r="AY276" s="173" t="s">
        <v>167</v>
      </c>
    </row>
    <row r="277" spans="2:51" s="172" customFormat="1" ht="12">
      <c r="B277" s="171"/>
      <c r="D277" s="161" t="s">
        <v>178</v>
      </c>
      <c r="E277" s="173" t="s">
        <v>1</v>
      </c>
      <c r="F277" s="174" t="s">
        <v>338</v>
      </c>
      <c r="H277" s="175">
        <v>1.485</v>
      </c>
      <c r="L277" s="171"/>
      <c r="M277" s="176"/>
      <c r="N277" s="177"/>
      <c r="O277" s="177"/>
      <c r="P277" s="177"/>
      <c r="Q277" s="177"/>
      <c r="R277" s="177"/>
      <c r="S277" s="177"/>
      <c r="T277" s="178"/>
      <c r="AT277" s="173" t="s">
        <v>178</v>
      </c>
      <c r="AU277" s="173" t="s">
        <v>186</v>
      </c>
      <c r="AV277" s="172" t="s">
        <v>77</v>
      </c>
      <c r="AW277" s="172" t="s">
        <v>25</v>
      </c>
      <c r="AX277" s="172" t="s">
        <v>68</v>
      </c>
      <c r="AY277" s="173" t="s">
        <v>167</v>
      </c>
    </row>
    <row r="278" spans="2:51" s="180" customFormat="1" ht="12">
      <c r="B278" s="179"/>
      <c r="D278" s="161" t="s">
        <v>178</v>
      </c>
      <c r="E278" s="181" t="s">
        <v>1</v>
      </c>
      <c r="F278" s="182" t="s">
        <v>204</v>
      </c>
      <c r="H278" s="183">
        <v>9.575</v>
      </c>
      <c r="L278" s="179"/>
      <c r="M278" s="184"/>
      <c r="N278" s="185"/>
      <c r="O278" s="185"/>
      <c r="P278" s="185"/>
      <c r="Q278" s="185"/>
      <c r="R278" s="185"/>
      <c r="S278" s="185"/>
      <c r="T278" s="186"/>
      <c r="AT278" s="181" t="s">
        <v>178</v>
      </c>
      <c r="AU278" s="181" t="s">
        <v>186</v>
      </c>
      <c r="AV278" s="180" t="s">
        <v>174</v>
      </c>
      <c r="AW278" s="180" t="s">
        <v>25</v>
      </c>
      <c r="AX278" s="180" t="s">
        <v>75</v>
      </c>
      <c r="AY278" s="181" t="s">
        <v>167</v>
      </c>
    </row>
    <row r="279" spans="2:65" s="25" customFormat="1" ht="24" customHeight="1">
      <c r="B279" s="24"/>
      <c r="C279" s="149" t="s">
        <v>339</v>
      </c>
      <c r="D279" s="149" t="s">
        <v>169</v>
      </c>
      <c r="E279" s="150" t="s">
        <v>340</v>
      </c>
      <c r="F279" s="151" t="s">
        <v>341</v>
      </c>
      <c r="G279" s="152" t="s">
        <v>208</v>
      </c>
      <c r="H279" s="153">
        <v>198.985</v>
      </c>
      <c r="I279" s="3"/>
      <c r="J279" s="154">
        <f>ROUND(I279*H279,2)</f>
        <v>0</v>
      </c>
      <c r="K279" s="151" t="s">
        <v>173</v>
      </c>
      <c r="L279" s="24"/>
      <c r="M279" s="155" t="s">
        <v>1</v>
      </c>
      <c r="N279" s="156" t="s">
        <v>33</v>
      </c>
      <c r="O279" s="157">
        <v>0.104</v>
      </c>
      <c r="P279" s="157">
        <f>O279*H279</f>
        <v>20.69444</v>
      </c>
      <c r="Q279" s="157">
        <v>0.00026</v>
      </c>
      <c r="R279" s="157">
        <f>Q279*H279</f>
        <v>0.0517361</v>
      </c>
      <c r="S279" s="157">
        <v>0</v>
      </c>
      <c r="T279" s="158">
        <f>S279*H279</f>
        <v>0</v>
      </c>
      <c r="AR279" s="159" t="s">
        <v>174</v>
      </c>
      <c r="AT279" s="159" t="s">
        <v>169</v>
      </c>
      <c r="AU279" s="159" t="s">
        <v>186</v>
      </c>
      <c r="AY279" s="12" t="s">
        <v>167</v>
      </c>
      <c r="BE279" s="160">
        <f>IF(N279="základní",J279,0)</f>
        <v>0</v>
      </c>
      <c r="BF279" s="160">
        <f>IF(N279="snížená",J279,0)</f>
        <v>0</v>
      </c>
      <c r="BG279" s="160">
        <f>IF(N279="zákl. přenesená",J279,0)</f>
        <v>0</v>
      </c>
      <c r="BH279" s="160">
        <f>IF(N279="sníž. přenesená",J279,0)</f>
        <v>0</v>
      </c>
      <c r="BI279" s="160">
        <f>IF(N279="nulová",J279,0)</f>
        <v>0</v>
      </c>
      <c r="BJ279" s="12" t="s">
        <v>75</v>
      </c>
      <c r="BK279" s="160">
        <f>ROUND(I279*H279,2)</f>
        <v>0</v>
      </c>
      <c r="BL279" s="12" t="s">
        <v>174</v>
      </c>
      <c r="BM279" s="159" t="s">
        <v>342</v>
      </c>
    </row>
    <row r="280" spans="2:47" s="25" customFormat="1" ht="19.5">
      <c r="B280" s="24"/>
      <c r="D280" s="161" t="s">
        <v>176</v>
      </c>
      <c r="F280" s="162" t="s">
        <v>343</v>
      </c>
      <c r="L280" s="24"/>
      <c r="M280" s="163"/>
      <c r="N280" s="50"/>
      <c r="O280" s="50"/>
      <c r="P280" s="50"/>
      <c r="Q280" s="50"/>
      <c r="R280" s="50"/>
      <c r="S280" s="50"/>
      <c r="T280" s="51"/>
      <c r="AT280" s="12" t="s">
        <v>176</v>
      </c>
      <c r="AU280" s="12" t="s">
        <v>186</v>
      </c>
    </row>
    <row r="281" spans="2:65" s="25" customFormat="1" ht="24" customHeight="1">
      <c r="B281" s="24"/>
      <c r="C281" s="149" t="s">
        <v>344</v>
      </c>
      <c r="D281" s="149" t="s">
        <v>169</v>
      </c>
      <c r="E281" s="150" t="s">
        <v>345</v>
      </c>
      <c r="F281" s="151" t="s">
        <v>346</v>
      </c>
      <c r="G281" s="152" t="s">
        <v>208</v>
      </c>
      <c r="H281" s="153">
        <v>104.535</v>
      </c>
      <c r="I281" s="3"/>
      <c r="J281" s="154">
        <f>ROUND(I281*H281,2)</f>
        <v>0</v>
      </c>
      <c r="K281" s="151" t="s">
        <v>173</v>
      </c>
      <c r="L281" s="24"/>
      <c r="M281" s="155" t="s">
        <v>1</v>
      </c>
      <c r="N281" s="156" t="s">
        <v>33</v>
      </c>
      <c r="O281" s="157">
        <v>0.47</v>
      </c>
      <c r="P281" s="157">
        <f>O281*H281</f>
        <v>49.131449999999994</v>
      </c>
      <c r="Q281" s="157">
        <v>0.01838</v>
      </c>
      <c r="R281" s="157">
        <f>Q281*H281</f>
        <v>1.9213533</v>
      </c>
      <c r="S281" s="157">
        <v>0</v>
      </c>
      <c r="T281" s="158">
        <f>S281*H281</f>
        <v>0</v>
      </c>
      <c r="AR281" s="159" t="s">
        <v>174</v>
      </c>
      <c r="AT281" s="159" t="s">
        <v>169</v>
      </c>
      <c r="AU281" s="159" t="s">
        <v>186</v>
      </c>
      <c r="AY281" s="12" t="s">
        <v>167</v>
      </c>
      <c r="BE281" s="160">
        <f>IF(N281="základní",J281,0)</f>
        <v>0</v>
      </c>
      <c r="BF281" s="160">
        <f>IF(N281="snížená",J281,0)</f>
        <v>0</v>
      </c>
      <c r="BG281" s="160">
        <f>IF(N281="zákl. přenesená",J281,0)</f>
        <v>0</v>
      </c>
      <c r="BH281" s="160">
        <f>IF(N281="sníž. přenesená",J281,0)</f>
        <v>0</v>
      </c>
      <c r="BI281" s="160">
        <f>IF(N281="nulová",J281,0)</f>
        <v>0</v>
      </c>
      <c r="BJ281" s="12" t="s">
        <v>75</v>
      </c>
      <c r="BK281" s="160">
        <f>ROUND(I281*H281,2)</f>
        <v>0</v>
      </c>
      <c r="BL281" s="12" t="s">
        <v>174</v>
      </c>
      <c r="BM281" s="159" t="s">
        <v>347</v>
      </c>
    </row>
    <row r="282" spans="2:47" s="25" customFormat="1" ht="29.25">
      <c r="B282" s="24"/>
      <c r="D282" s="161" t="s">
        <v>176</v>
      </c>
      <c r="F282" s="162" t="s">
        <v>348</v>
      </c>
      <c r="L282" s="24"/>
      <c r="M282" s="163"/>
      <c r="N282" s="50"/>
      <c r="O282" s="50"/>
      <c r="P282" s="50"/>
      <c r="Q282" s="50"/>
      <c r="R282" s="50"/>
      <c r="S282" s="50"/>
      <c r="T282" s="51"/>
      <c r="AT282" s="12" t="s">
        <v>176</v>
      </c>
      <c r="AU282" s="12" t="s">
        <v>186</v>
      </c>
    </row>
    <row r="283" spans="2:51" s="165" customFormat="1" ht="12">
      <c r="B283" s="164"/>
      <c r="D283" s="161" t="s">
        <v>178</v>
      </c>
      <c r="E283" s="166" t="s">
        <v>1</v>
      </c>
      <c r="F283" s="167" t="s">
        <v>196</v>
      </c>
      <c r="H283" s="166" t="s">
        <v>1</v>
      </c>
      <c r="L283" s="164"/>
      <c r="M283" s="168"/>
      <c r="N283" s="169"/>
      <c r="O283" s="169"/>
      <c r="P283" s="169"/>
      <c r="Q283" s="169"/>
      <c r="R283" s="169"/>
      <c r="S283" s="169"/>
      <c r="T283" s="170"/>
      <c r="AT283" s="166" t="s">
        <v>178</v>
      </c>
      <c r="AU283" s="166" t="s">
        <v>186</v>
      </c>
      <c r="AV283" s="165" t="s">
        <v>75</v>
      </c>
      <c r="AW283" s="165" t="s">
        <v>25</v>
      </c>
      <c r="AX283" s="165" t="s">
        <v>68</v>
      </c>
      <c r="AY283" s="166" t="s">
        <v>167</v>
      </c>
    </row>
    <row r="284" spans="2:51" s="165" customFormat="1" ht="12">
      <c r="B284" s="164"/>
      <c r="D284" s="161" t="s">
        <v>178</v>
      </c>
      <c r="E284" s="166" t="s">
        <v>1</v>
      </c>
      <c r="F284" s="167" t="s">
        <v>349</v>
      </c>
      <c r="H284" s="166" t="s">
        <v>1</v>
      </c>
      <c r="L284" s="164"/>
      <c r="M284" s="168"/>
      <c r="N284" s="169"/>
      <c r="O284" s="169"/>
      <c r="P284" s="169"/>
      <c r="Q284" s="169"/>
      <c r="R284" s="169"/>
      <c r="S284" s="169"/>
      <c r="T284" s="170"/>
      <c r="AT284" s="166" t="s">
        <v>178</v>
      </c>
      <c r="AU284" s="166" t="s">
        <v>186</v>
      </c>
      <c r="AV284" s="165" t="s">
        <v>75</v>
      </c>
      <c r="AW284" s="165" t="s">
        <v>25</v>
      </c>
      <c r="AX284" s="165" t="s">
        <v>68</v>
      </c>
      <c r="AY284" s="166" t="s">
        <v>167</v>
      </c>
    </row>
    <row r="285" spans="2:51" s="172" customFormat="1" ht="12">
      <c r="B285" s="171"/>
      <c r="D285" s="161" t="s">
        <v>178</v>
      </c>
      <c r="E285" s="173" t="s">
        <v>1</v>
      </c>
      <c r="F285" s="174" t="s">
        <v>350</v>
      </c>
      <c r="H285" s="175">
        <v>3.46</v>
      </c>
      <c r="L285" s="171"/>
      <c r="M285" s="176"/>
      <c r="N285" s="177"/>
      <c r="O285" s="177"/>
      <c r="P285" s="177"/>
      <c r="Q285" s="177"/>
      <c r="R285" s="177"/>
      <c r="S285" s="177"/>
      <c r="T285" s="178"/>
      <c r="AT285" s="173" t="s">
        <v>178</v>
      </c>
      <c r="AU285" s="173" t="s">
        <v>186</v>
      </c>
      <c r="AV285" s="172" t="s">
        <v>77</v>
      </c>
      <c r="AW285" s="172" t="s">
        <v>25</v>
      </c>
      <c r="AX285" s="172" t="s">
        <v>68</v>
      </c>
      <c r="AY285" s="173" t="s">
        <v>167</v>
      </c>
    </row>
    <row r="286" spans="2:51" s="172" customFormat="1" ht="12">
      <c r="B286" s="171"/>
      <c r="D286" s="161" t="s">
        <v>178</v>
      </c>
      <c r="E286" s="173" t="s">
        <v>1</v>
      </c>
      <c r="F286" s="174" t="s">
        <v>351</v>
      </c>
      <c r="H286" s="175">
        <v>12.08</v>
      </c>
      <c r="L286" s="171"/>
      <c r="M286" s="176"/>
      <c r="N286" s="177"/>
      <c r="O286" s="177"/>
      <c r="P286" s="177"/>
      <c r="Q286" s="177"/>
      <c r="R286" s="177"/>
      <c r="S286" s="177"/>
      <c r="T286" s="178"/>
      <c r="AT286" s="173" t="s">
        <v>178</v>
      </c>
      <c r="AU286" s="173" t="s">
        <v>186</v>
      </c>
      <c r="AV286" s="172" t="s">
        <v>77</v>
      </c>
      <c r="AW286" s="172" t="s">
        <v>25</v>
      </c>
      <c r="AX286" s="172" t="s">
        <v>68</v>
      </c>
      <c r="AY286" s="173" t="s">
        <v>167</v>
      </c>
    </row>
    <row r="287" spans="2:51" s="172" customFormat="1" ht="12">
      <c r="B287" s="171"/>
      <c r="D287" s="161" t="s">
        <v>178</v>
      </c>
      <c r="E287" s="173" t="s">
        <v>1</v>
      </c>
      <c r="F287" s="174" t="s">
        <v>352</v>
      </c>
      <c r="H287" s="175">
        <v>38.4</v>
      </c>
      <c r="L287" s="171"/>
      <c r="M287" s="176"/>
      <c r="N287" s="177"/>
      <c r="O287" s="177"/>
      <c r="P287" s="177"/>
      <c r="Q287" s="177"/>
      <c r="R287" s="177"/>
      <c r="S287" s="177"/>
      <c r="T287" s="178"/>
      <c r="AT287" s="173" t="s">
        <v>178</v>
      </c>
      <c r="AU287" s="173" t="s">
        <v>186</v>
      </c>
      <c r="AV287" s="172" t="s">
        <v>77</v>
      </c>
      <c r="AW287" s="172" t="s">
        <v>25</v>
      </c>
      <c r="AX287" s="172" t="s">
        <v>68</v>
      </c>
      <c r="AY287" s="173" t="s">
        <v>167</v>
      </c>
    </row>
    <row r="288" spans="2:51" s="165" customFormat="1" ht="12">
      <c r="B288" s="164"/>
      <c r="D288" s="161" t="s">
        <v>178</v>
      </c>
      <c r="E288" s="166" t="s">
        <v>1</v>
      </c>
      <c r="F288" s="167" t="s">
        <v>236</v>
      </c>
      <c r="H288" s="166" t="s">
        <v>1</v>
      </c>
      <c r="L288" s="164"/>
      <c r="M288" s="168"/>
      <c r="N288" s="169"/>
      <c r="O288" s="169"/>
      <c r="P288" s="169"/>
      <c r="Q288" s="169"/>
      <c r="R288" s="169"/>
      <c r="S288" s="169"/>
      <c r="T288" s="170"/>
      <c r="AT288" s="166" t="s">
        <v>178</v>
      </c>
      <c r="AU288" s="166" t="s">
        <v>186</v>
      </c>
      <c r="AV288" s="165" t="s">
        <v>75</v>
      </c>
      <c r="AW288" s="165" t="s">
        <v>25</v>
      </c>
      <c r="AX288" s="165" t="s">
        <v>68</v>
      </c>
      <c r="AY288" s="166" t="s">
        <v>167</v>
      </c>
    </row>
    <row r="289" spans="2:51" s="172" customFormat="1" ht="12">
      <c r="B289" s="171"/>
      <c r="D289" s="161" t="s">
        <v>178</v>
      </c>
      <c r="E289" s="173" t="s">
        <v>1</v>
      </c>
      <c r="F289" s="174" t="s">
        <v>353</v>
      </c>
      <c r="H289" s="175">
        <v>10.5</v>
      </c>
      <c r="L289" s="171"/>
      <c r="M289" s="176"/>
      <c r="N289" s="177"/>
      <c r="O289" s="177"/>
      <c r="P289" s="177"/>
      <c r="Q289" s="177"/>
      <c r="R289" s="177"/>
      <c r="S289" s="177"/>
      <c r="T289" s="178"/>
      <c r="AT289" s="173" t="s">
        <v>178</v>
      </c>
      <c r="AU289" s="173" t="s">
        <v>186</v>
      </c>
      <c r="AV289" s="172" t="s">
        <v>77</v>
      </c>
      <c r="AW289" s="172" t="s">
        <v>25</v>
      </c>
      <c r="AX289" s="172" t="s">
        <v>68</v>
      </c>
      <c r="AY289" s="173" t="s">
        <v>167</v>
      </c>
    </row>
    <row r="290" spans="2:51" s="172" customFormat="1" ht="12">
      <c r="B290" s="171"/>
      <c r="D290" s="161" t="s">
        <v>178</v>
      </c>
      <c r="E290" s="173" t="s">
        <v>1</v>
      </c>
      <c r="F290" s="174" t="s">
        <v>354</v>
      </c>
      <c r="H290" s="175">
        <v>1.125</v>
      </c>
      <c r="L290" s="171"/>
      <c r="M290" s="176"/>
      <c r="N290" s="177"/>
      <c r="O290" s="177"/>
      <c r="P290" s="177"/>
      <c r="Q290" s="177"/>
      <c r="R290" s="177"/>
      <c r="S290" s="177"/>
      <c r="T290" s="178"/>
      <c r="AT290" s="173" t="s">
        <v>178</v>
      </c>
      <c r="AU290" s="173" t="s">
        <v>186</v>
      </c>
      <c r="AV290" s="172" t="s">
        <v>77</v>
      </c>
      <c r="AW290" s="172" t="s">
        <v>25</v>
      </c>
      <c r="AX290" s="172" t="s">
        <v>68</v>
      </c>
      <c r="AY290" s="173" t="s">
        <v>167</v>
      </c>
    </row>
    <row r="291" spans="2:51" s="172" customFormat="1" ht="12">
      <c r="B291" s="171"/>
      <c r="D291" s="161" t="s">
        <v>178</v>
      </c>
      <c r="E291" s="173" t="s">
        <v>1</v>
      </c>
      <c r="F291" s="174" t="s">
        <v>355</v>
      </c>
      <c r="H291" s="175">
        <v>1.425</v>
      </c>
      <c r="L291" s="171"/>
      <c r="M291" s="176"/>
      <c r="N291" s="177"/>
      <c r="O291" s="177"/>
      <c r="P291" s="177"/>
      <c r="Q291" s="177"/>
      <c r="R291" s="177"/>
      <c r="S291" s="177"/>
      <c r="T291" s="178"/>
      <c r="AT291" s="173" t="s">
        <v>178</v>
      </c>
      <c r="AU291" s="173" t="s">
        <v>186</v>
      </c>
      <c r="AV291" s="172" t="s">
        <v>77</v>
      </c>
      <c r="AW291" s="172" t="s">
        <v>25</v>
      </c>
      <c r="AX291" s="172" t="s">
        <v>68</v>
      </c>
      <c r="AY291" s="173" t="s">
        <v>167</v>
      </c>
    </row>
    <row r="292" spans="2:51" s="172" customFormat="1" ht="12">
      <c r="B292" s="171"/>
      <c r="D292" s="161" t="s">
        <v>178</v>
      </c>
      <c r="E292" s="173" t="s">
        <v>1</v>
      </c>
      <c r="F292" s="174" t="s">
        <v>337</v>
      </c>
      <c r="H292" s="175">
        <v>2</v>
      </c>
      <c r="L292" s="171"/>
      <c r="M292" s="176"/>
      <c r="N292" s="177"/>
      <c r="O292" s="177"/>
      <c r="P292" s="177"/>
      <c r="Q292" s="177"/>
      <c r="R292" s="177"/>
      <c r="S292" s="177"/>
      <c r="T292" s="178"/>
      <c r="AT292" s="173" t="s">
        <v>178</v>
      </c>
      <c r="AU292" s="173" t="s">
        <v>186</v>
      </c>
      <c r="AV292" s="172" t="s">
        <v>77</v>
      </c>
      <c r="AW292" s="172" t="s">
        <v>25</v>
      </c>
      <c r="AX292" s="172" t="s">
        <v>68</v>
      </c>
      <c r="AY292" s="173" t="s">
        <v>167</v>
      </c>
    </row>
    <row r="293" spans="2:51" s="172" customFormat="1" ht="12">
      <c r="B293" s="171"/>
      <c r="D293" s="161" t="s">
        <v>178</v>
      </c>
      <c r="E293" s="173" t="s">
        <v>1</v>
      </c>
      <c r="F293" s="174" t="s">
        <v>338</v>
      </c>
      <c r="H293" s="175">
        <v>1.485</v>
      </c>
      <c r="L293" s="171"/>
      <c r="M293" s="176"/>
      <c r="N293" s="177"/>
      <c r="O293" s="177"/>
      <c r="P293" s="177"/>
      <c r="Q293" s="177"/>
      <c r="R293" s="177"/>
      <c r="S293" s="177"/>
      <c r="T293" s="178"/>
      <c r="AT293" s="173" t="s">
        <v>178</v>
      </c>
      <c r="AU293" s="173" t="s">
        <v>186</v>
      </c>
      <c r="AV293" s="172" t="s">
        <v>77</v>
      </c>
      <c r="AW293" s="172" t="s">
        <v>25</v>
      </c>
      <c r="AX293" s="172" t="s">
        <v>68</v>
      </c>
      <c r="AY293" s="173" t="s">
        <v>167</v>
      </c>
    </row>
    <row r="294" spans="2:51" s="165" customFormat="1" ht="12">
      <c r="B294" s="164"/>
      <c r="D294" s="161" t="s">
        <v>178</v>
      </c>
      <c r="E294" s="166" t="s">
        <v>1</v>
      </c>
      <c r="F294" s="167" t="s">
        <v>356</v>
      </c>
      <c r="H294" s="166" t="s">
        <v>1</v>
      </c>
      <c r="L294" s="164"/>
      <c r="M294" s="168"/>
      <c r="N294" s="169"/>
      <c r="O294" s="169"/>
      <c r="P294" s="169"/>
      <c r="Q294" s="169"/>
      <c r="R294" s="169"/>
      <c r="S294" s="169"/>
      <c r="T294" s="170"/>
      <c r="AT294" s="166" t="s">
        <v>178</v>
      </c>
      <c r="AU294" s="166" t="s">
        <v>186</v>
      </c>
      <c r="AV294" s="165" t="s">
        <v>75</v>
      </c>
      <c r="AW294" s="165" t="s">
        <v>25</v>
      </c>
      <c r="AX294" s="165" t="s">
        <v>68</v>
      </c>
      <c r="AY294" s="166" t="s">
        <v>167</v>
      </c>
    </row>
    <row r="295" spans="2:51" s="172" customFormat="1" ht="12">
      <c r="B295" s="171"/>
      <c r="D295" s="161" t="s">
        <v>178</v>
      </c>
      <c r="E295" s="173" t="s">
        <v>1</v>
      </c>
      <c r="F295" s="174" t="s">
        <v>357</v>
      </c>
      <c r="H295" s="175">
        <v>6.82</v>
      </c>
      <c r="L295" s="171"/>
      <c r="M295" s="176"/>
      <c r="N295" s="177"/>
      <c r="O295" s="177"/>
      <c r="P295" s="177"/>
      <c r="Q295" s="177"/>
      <c r="R295" s="177"/>
      <c r="S295" s="177"/>
      <c r="T295" s="178"/>
      <c r="AT295" s="173" t="s">
        <v>178</v>
      </c>
      <c r="AU295" s="173" t="s">
        <v>186</v>
      </c>
      <c r="AV295" s="172" t="s">
        <v>77</v>
      </c>
      <c r="AW295" s="172" t="s">
        <v>25</v>
      </c>
      <c r="AX295" s="172" t="s">
        <v>68</v>
      </c>
      <c r="AY295" s="173" t="s">
        <v>167</v>
      </c>
    </row>
    <row r="296" spans="2:51" s="172" customFormat="1" ht="12">
      <c r="B296" s="171"/>
      <c r="D296" s="161" t="s">
        <v>178</v>
      </c>
      <c r="E296" s="173" t="s">
        <v>1</v>
      </c>
      <c r="F296" s="174" t="s">
        <v>358</v>
      </c>
      <c r="H296" s="175">
        <v>6.38</v>
      </c>
      <c r="L296" s="171"/>
      <c r="M296" s="176"/>
      <c r="N296" s="177"/>
      <c r="O296" s="177"/>
      <c r="P296" s="177"/>
      <c r="Q296" s="177"/>
      <c r="R296" s="177"/>
      <c r="S296" s="177"/>
      <c r="T296" s="178"/>
      <c r="AT296" s="173" t="s">
        <v>178</v>
      </c>
      <c r="AU296" s="173" t="s">
        <v>186</v>
      </c>
      <c r="AV296" s="172" t="s">
        <v>77</v>
      </c>
      <c r="AW296" s="172" t="s">
        <v>25</v>
      </c>
      <c r="AX296" s="172" t="s">
        <v>68</v>
      </c>
      <c r="AY296" s="173" t="s">
        <v>167</v>
      </c>
    </row>
    <row r="297" spans="2:51" s="165" customFormat="1" ht="12">
      <c r="B297" s="164"/>
      <c r="D297" s="161" t="s">
        <v>178</v>
      </c>
      <c r="E297" s="166" t="s">
        <v>1</v>
      </c>
      <c r="F297" s="167" t="s">
        <v>359</v>
      </c>
      <c r="H297" s="166" t="s">
        <v>1</v>
      </c>
      <c r="L297" s="164"/>
      <c r="M297" s="168"/>
      <c r="N297" s="169"/>
      <c r="O297" s="169"/>
      <c r="P297" s="169"/>
      <c r="Q297" s="169"/>
      <c r="R297" s="169"/>
      <c r="S297" s="169"/>
      <c r="T297" s="170"/>
      <c r="AT297" s="166" t="s">
        <v>178</v>
      </c>
      <c r="AU297" s="166" t="s">
        <v>186</v>
      </c>
      <c r="AV297" s="165" t="s">
        <v>75</v>
      </c>
      <c r="AW297" s="165" t="s">
        <v>25</v>
      </c>
      <c r="AX297" s="165" t="s">
        <v>68</v>
      </c>
      <c r="AY297" s="166" t="s">
        <v>167</v>
      </c>
    </row>
    <row r="298" spans="2:51" s="172" customFormat="1" ht="12">
      <c r="B298" s="171"/>
      <c r="D298" s="161" t="s">
        <v>178</v>
      </c>
      <c r="E298" s="173" t="s">
        <v>1</v>
      </c>
      <c r="F298" s="174" t="s">
        <v>360</v>
      </c>
      <c r="H298" s="175">
        <v>10.222</v>
      </c>
      <c r="L298" s="171"/>
      <c r="M298" s="176"/>
      <c r="N298" s="177"/>
      <c r="O298" s="177"/>
      <c r="P298" s="177"/>
      <c r="Q298" s="177"/>
      <c r="R298" s="177"/>
      <c r="S298" s="177"/>
      <c r="T298" s="178"/>
      <c r="AT298" s="173" t="s">
        <v>178</v>
      </c>
      <c r="AU298" s="173" t="s">
        <v>186</v>
      </c>
      <c r="AV298" s="172" t="s">
        <v>77</v>
      </c>
      <c r="AW298" s="172" t="s">
        <v>25</v>
      </c>
      <c r="AX298" s="172" t="s">
        <v>68</v>
      </c>
      <c r="AY298" s="173" t="s">
        <v>167</v>
      </c>
    </row>
    <row r="299" spans="2:51" s="172" customFormat="1" ht="12">
      <c r="B299" s="171"/>
      <c r="D299" s="161" t="s">
        <v>178</v>
      </c>
      <c r="E299" s="173" t="s">
        <v>1</v>
      </c>
      <c r="F299" s="174" t="s">
        <v>361</v>
      </c>
      <c r="H299" s="175">
        <v>3.446</v>
      </c>
      <c r="L299" s="171"/>
      <c r="M299" s="176"/>
      <c r="N299" s="177"/>
      <c r="O299" s="177"/>
      <c r="P299" s="177"/>
      <c r="Q299" s="177"/>
      <c r="R299" s="177"/>
      <c r="S299" s="177"/>
      <c r="T299" s="178"/>
      <c r="AT299" s="173" t="s">
        <v>178</v>
      </c>
      <c r="AU299" s="173" t="s">
        <v>186</v>
      </c>
      <c r="AV299" s="172" t="s">
        <v>77</v>
      </c>
      <c r="AW299" s="172" t="s">
        <v>25</v>
      </c>
      <c r="AX299" s="172" t="s">
        <v>68</v>
      </c>
      <c r="AY299" s="173" t="s">
        <v>167</v>
      </c>
    </row>
    <row r="300" spans="2:51" s="165" customFormat="1" ht="12">
      <c r="B300" s="164"/>
      <c r="D300" s="161" t="s">
        <v>178</v>
      </c>
      <c r="E300" s="166" t="s">
        <v>1</v>
      </c>
      <c r="F300" s="167" t="s">
        <v>362</v>
      </c>
      <c r="H300" s="166" t="s">
        <v>1</v>
      </c>
      <c r="L300" s="164"/>
      <c r="M300" s="168"/>
      <c r="N300" s="169"/>
      <c r="O300" s="169"/>
      <c r="P300" s="169"/>
      <c r="Q300" s="169"/>
      <c r="R300" s="169"/>
      <c r="S300" s="169"/>
      <c r="T300" s="170"/>
      <c r="AT300" s="166" t="s">
        <v>178</v>
      </c>
      <c r="AU300" s="166" t="s">
        <v>186</v>
      </c>
      <c r="AV300" s="165" t="s">
        <v>75</v>
      </c>
      <c r="AW300" s="165" t="s">
        <v>25</v>
      </c>
      <c r="AX300" s="165" t="s">
        <v>68</v>
      </c>
      <c r="AY300" s="166" t="s">
        <v>167</v>
      </c>
    </row>
    <row r="301" spans="2:51" s="172" customFormat="1" ht="33.75">
      <c r="B301" s="171"/>
      <c r="D301" s="161" t="s">
        <v>178</v>
      </c>
      <c r="E301" s="173" t="s">
        <v>1</v>
      </c>
      <c r="F301" s="174" t="s">
        <v>363</v>
      </c>
      <c r="H301" s="175">
        <v>7.192</v>
      </c>
      <c r="L301" s="171"/>
      <c r="M301" s="176"/>
      <c r="N301" s="177"/>
      <c r="O301" s="177"/>
      <c r="P301" s="177"/>
      <c r="Q301" s="177"/>
      <c r="R301" s="177"/>
      <c r="S301" s="177"/>
      <c r="T301" s="178"/>
      <c r="AT301" s="173" t="s">
        <v>178</v>
      </c>
      <c r="AU301" s="173" t="s">
        <v>186</v>
      </c>
      <c r="AV301" s="172" t="s">
        <v>77</v>
      </c>
      <c r="AW301" s="172" t="s">
        <v>25</v>
      </c>
      <c r="AX301" s="172" t="s">
        <v>68</v>
      </c>
      <c r="AY301" s="173" t="s">
        <v>167</v>
      </c>
    </row>
    <row r="302" spans="2:51" s="180" customFormat="1" ht="12">
      <c r="B302" s="179"/>
      <c r="D302" s="161" t="s">
        <v>178</v>
      </c>
      <c r="E302" s="181" t="s">
        <v>1</v>
      </c>
      <c r="F302" s="182" t="s">
        <v>204</v>
      </c>
      <c r="H302" s="183">
        <v>104.535</v>
      </c>
      <c r="L302" s="179"/>
      <c r="M302" s="184"/>
      <c r="N302" s="185"/>
      <c r="O302" s="185"/>
      <c r="P302" s="185"/>
      <c r="Q302" s="185"/>
      <c r="R302" s="185"/>
      <c r="S302" s="185"/>
      <c r="T302" s="186"/>
      <c r="AT302" s="181" t="s">
        <v>178</v>
      </c>
      <c r="AU302" s="181" t="s">
        <v>186</v>
      </c>
      <c r="AV302" s="180" t="s">
        <v>174</v>
      </c>
      <c r="AW302" s="180" t="s">
        <v>25</v>
      </c>
      <c r="AX302" s="180" t="s">
        <v>75</v>
      </c>
      <c r="AY302" s="181" t="s">
        <v>167</v>
      </c>
    </row>
    <row r="303" spans="2:65" s="25" customFormat="1" ht="24" customHeight="1">
      <c r="B303" s="24"/>
      <c r="C303" s="149" t="s">
        <v>364</v>
      </c>
      <c r="D303" s="149" t="s">
        <v>169</v>
      </c>
      <c r="E303" s="150" t="s">
        <v>365</v>
      </c>
      <c r="F303" s="151" t="s">
        <v>366</v>
      </c>
      <c r="G303" s="152" t="s">
        <v>208</v>
      </c>
      <c r="H303" s="153">
        <v>6.179</v>
      </c>
      <c r="I303" s="3"/>
      <c r="J303" s="154">
        <f>ROUND(I303*H303,2)</f>
        <v>0</v>
      </c>
      <c r="K303" s="151" t="s">
        <v>173</v>
      </c>
      <c r="L303" s="24"/>
      <c r="M303" s="155" t="s">
        <v>1</v>
      </c>
      <c r="N303" s="156" t="s">
        <v>33</v>
      </c>
      <c r="O303" s="157">
        <v>0.35</v>
      </c>
      <c r="P303" s="157">
        <f>O303*H303</f>
        <v>2.1626499999999997</v>
      </c>
      <c r="Q303" s="157">
        <v>0.01575</v>
      </c>
      <c r="R303" s="157">
        <f>Q303*H303</f>
        <v>0.09731925000000001</v>
      </c>
      <c r="S303" s="157">
        <v>0</v>
      </c>
      <c r="T303" s="158">
        <f>S303*H303</f>
        <v>0</v>
      </c>
      <c r="AR303" s="159" t="s">
        <v>174</v>
      </c>
      <c r="AT303" s="159" t="s">
        <v>169</v>
      </c>
      <c r="AU303" s="159" t="s">
        <v>186</v>
      </c>
      <c r="AY303" s="12" t="s">
        <v>167</v>
      </c>
      <c r="BE303" s="160">
        <f>IF(N303="základní",J303,0)</f>
        <v>0</v>
      </c>
      <c r="BF303" s="160">
        <f>IF(N303="snížená",J303,0)</f>
        <v>0</v>
      </c>
      <c r="BG303" s="160">
        <f>IF(N303="zákl. přenesená",J303,0)</f>
        <v>0</v>
      </c>
      <c r="BH303" s="160">
        <f>IF(N303="sníž. přenesená",J303,0)</f>
        <v>0</v>
      </c>
      <c r="BI303" s="160">
        <f>IF(N303="nulová",J303,0)</f>
        <v>0</v>
      </c>
      <c r="BJ303" s="12" t="s">
        <v>75</v>
      </c>
      <c r="BK303" s="160">
        <f>ROUND(I303*H303,2)</f>
        <v>0</v>
      </c>
      <c r="BL303" s="12" t="s">
        <v>174</v>
      </c>
      <c r="BM303" s="159" t="s">
        <v>367</v>
      </c>
    </row>
    <row r="304" spans="2:47" s="25" customFormat="1" ht="29.25">
      <c r="B304" s="24"/>
      <c r="D304" s="161" t="s">
        <v>176</v>
      </c>
      <c r="F304" s="162" t="s">
        <v>368</v>
      </c>
      <c r="L304" s="24"/>
      <c r="M304" s="163"/>
      <c r="N304" s="50"/>
      <c r="O304" s="50"/>
      <c r="P304" s="50"/>
      <c r="Q304" s="50"/>
      <c r="R304" s="50"/>
      <c r="S304" s="50"/>
      <c r="T304" s="51"/>
      <c r="AT304" s="12" t="s">
        <v>176</v>
      </c>
      <c r="AU304" s="12" t="s">
        <v>186</v>
      </c>
    </row>
    <row r="305" spans="2:51" s="165" customFormat="1" ht="12">
      <c r="B305" s="164"/>
      <c r="D305" s="161" t="s">
        <v>178</v>
      </c>
      <c r="E305" s="166" t="s">
        <v>1</v>
      </c>
      <c r="F305" s="167" t="s">
        <v>362</v>
      </c>
      <c r="H305" s="166" t="s">
        <v>1</v>
      </c>
      <c r="L305" s="164"/>
      <c r="M305" s="168"/>
      <c r="N305" s="169"/>
      <c r="O305" s="169"/>
      <c r="P305" s="169"/>
      <c r="Q305" s="169"/>
      <c r="R305" s="169"/>
      <c r="S305" s="169"/>
      <c r="T305" s="170"/>
      <c r="AT305" s="166" t="s">
        <v>178</v>
      </c>
      <c r="AU305" s="166" t="s">
        <v>186</v>
      </c>
      <c r="AV305" s="165" t="s">
        <v>75</v>
      </c>
      <c r="AW305" s="165" t="s">
        <v>25</v>
      </c>
      <c r="AX305" s="165" t="s">
        <v>68</v>
      </c>
      <c r="AY305" s="166" t="s">
        <v>167</v>
      </c>
    </row>
    <row r="306" spans="2:51" s="172" customFormat="1" ht="12">
      <c r="B306" s="171"/>
      <c r="D306" s="161" t="s">
        <v>178</v>
      </c>
      <c r="E306" s="173" t="s">
        <v>1</v>
      </c>
      <c r="F306" s="174" t="s">
        <v>369</v>
      </c>
      <c r="H306" s="175">
        <v>6.179</v>
      </c>
      <c r="L306" s="171"/>
      <c r="M306" s="176"/>
      <c r="N306" s="177"/>
      <c r="O306" s="177"/>
      <c r="P306" s="177"/>
      <c r="Q306" s="177"/>
      <c r="R306" s="177"/>
      <c r="S306" s="177"/>
      <c r="T306" s="178"/>
      <c r="AT306" s="173" t="s">
        <v>178</v>
      </c>
      <c r="AU306" s="173" t="s">
        <v>186</v>
      </c>
      <c r="AV306" s="172" t="s">
        <v>77</v>
      </c>
      <c r="AW306" s="172" t="s">
        <v>25</v>
      </c>
      <c r="AX306" s="172" t="s">
        <v>75</v>
      </c>
      <c r="AY306" s="173" t="s">
        <v>167</v>
      </c>
    </row>
    <row r="307" spans="2:65" s="25" customFormat="1" ht="24" customHeight="1">
      <c r="B307" s="24"/>
      <c r="C307" s="149" t="s">
        <v>370</v>
      </c>
      <c r="D307" s="149" t="s">
        <v>169</v>
      </c>
      <c r="E307" s="150" t="s">
        <v>371</v>
      </c>
      <c r="F307" s="151" t="s">
        <v>372</v>
      </c>
      <c r="G307" s="152" t="s">
        <v>208</v>
      </c>
      <c r="H307" s="153">
        <v>94.45</v>
      </c>
      <c r="I307" s="3"/>
      <c r="J307" s="154">
        <f>ROUND(I307*H307,2)</f>
        <v>0</v>
      </c>
      <c r="K307" s="151" t="s">
        <v>173</v>
      </c>
      <c r="L307" s="24"/>
      <c r="M307" s="155" t="s">
        <v>1</v>
      </c>
      <c r="N307" s="156" t="s">
        <v>33</v>
      </c>
      <c r="O307" s="157">
        <v>0.57</v>
      </c>
      <c r="P307" s="157">
        <f>O307*H307</f>
        <v>53.836499999999994</v>
      </c>
      <c r="Q307" s="157">
        <v>0.01838</v>
      </c>
      <c r="R307" s="157">
        <f>Q307*H307</f>
        <v>1.735991</v>
      </c>
      <c r="S307" s="157">
        <v>0</v>
      </c>
      <c r="T307" s="158">
        <f>S307*H307</f>
        <v>0</v>
      </c>
      <c r="AR307" s="159" t="s">
        <v>174</v>
      </c>
      <c r="AT307" s="159" t="s">
        <v>169</v>
      </c>
      <c r="AU307" s="159" t="s">
        <v>186</v>
      </c>
      <c r="AY307" s="12" t="s">
        <v>167</v>
      </c>
      <c r="BE307" s="160">
        <f>IF(N307="základní",J307,0)</f>
        <v>0</v>
      </c>
      <c r="BF307" s="160">
        <f>IF(N307="snížená",J307,0)</f>
        <v>0</v>
      </c>
      <c r="BG307" s="160">
        <f>IF(N307="zákl. přenesená",J307,0)</f>
        <v>0</v>
      </c>
      <c r="BH307" s="160">
        <f>IF(N307="sníž. přenesená",J307,0)</f>
        <v>0</v>
      </c>
      <c r="BI307" s="160">
        <f>IF(N307="nulová",J307,0)</f>
        <v>0</v>
      </c>
      <c r="BJ307" s="12" t="s">
        <v>75</v>
      </c>
      <c r="BK307" s="160">
        <f>ROUND(I307*H307,2)</f>
        <v>0</v>
      </c>
      <c r="BL307" s="12" t="s">
        <v>174</v>
      </c>
      <c r="BM307" s="159" t="s">
        <v>373</v>
      </c>
    </row>
    <row r="308" spans="2:47" s="25" customFormat="1" ht="29.25">
      <c r="B308" s="24"/>
      <c r="D308" s="161" t="s">
        <v>176</v>
      </c>
      <c r="F308" s="162" t="s">
        <v>374</v>
      </c>
      <c r="L308" s="24"/>
      <c r="M308" s="163"/>
      <c r="N308" s="50"/>
      <c r="O308" s="50"/>
      <c r="P308" s="50"/>
      <c r="Q308" s="50"/>
      <c r="R308" s="50"/>
      <c r="S308" s="50"/>
      <c r="T308" s="51"/>
      <c r="AT308" s="12" t="s">
        <v>176</v>
      </c>
      <c r="AU308" s="12" t="s">
        <v>186</v>
      </c>
    </row>
    <row r="309" spans="2:51" s="165" customFormat="1" ht="12">
      <c r="B309" s="164"/>
      <c r="D309" s="161" t="s">
        <v>178</v>
      </c>
      <c r="E309" s="166" t="s">
        <v>1</v>
      </c>
      <c r="F309" s="167" t="s">
        <v>375</v>
      </c>
      <c r="H309" s="166" t="s">
        <v>1</v>
      </c>
      <c r="L309" s="164"/>
      <c r="M309" s="168"/>
      <c r="N309" s="169"/>
      <c r="O309" s="169"/>
      <c r="P309" s="169"/>
      <c r="Q309" s="169"/>
      <c r="R309" s="169"/>
      <c r="S309" s="169"/>
      <c r="T309" s="170"/>
      <c r="AT309" s="166" t="s">
        <v>178</v>
      </c>
      <c r="AU309" s="166" t="s">
        <v>186</v>
      </c>
      <c r="AV309" s="165" t="s">
        <v>75</v>
      </c>
      <c r="AW309" s="165" t="s">
        <v>25</v>
      </c>
      <c r="AX309" s="165" t="s">
        <v>68</v>
      </c>
      <c r="AY309" s="166" t="s">
        <v>167</v>
      </c>
    </row>
    <row r="310" spans="2:51" s="172" customFormat="1" ht="12">
      <c r="B310" s="171"/>
      <c r="D310" s="161" t="s">
        <v>178</v>
      </c>
      <c r="E310" s="173" t="s">
        <v>1</v>
      </c>
      <c r="F310" s="174" t="s">
        <v>376</v>
      </c>
      <c r="H310" s="175">
        <v>94.45</v>
      </c>
      <c r="L310" s="171"/>
      <c r="M310" s="176"/>
      <c r="N310" s="177"/>
      <c r="O310" s="177"/>
      <c r="P310" s="177"/>
      <c r="Q310" s="177"/>
      <c r="R310" s="177"/>
      <c r="S310" s="177"/>
      <c r="T310" s="178"/>
      <c r="AT310" s="173" t="s">
        <v>178</v>
      </c>
      <c r="AU310" s="173" t="s">
        <v>186</v>
      </c>
      <c r="AV310" s="172" t="s">
        <v>77</v>
      </c>
      <c r="AW310" s="172" t="s">
        <v>25</v>
      </c>
      <c r="AX310" s="172" t="s">
        <v>75</v>
      </c>
      <c r="AY310" s="173" t="s">
        <v>167</v>
      </c>
    </row>
    <row r="311" spans="2:65" s="25" customFormat="1" ht="24" customHeight="1">
      <c r="B311" s="24"/>
      <c r="C311" s="149" t="s">
        <v>377</v>
      </c>
      <c r="D311" s="149" t="s">
        <v>169</v>
      </c>
      <c r="E311" s="150" t="s">
        <v>378</v>
      </c>
      <c r="F311" s="151" t="s">
        <v>379</v>
      </c>
      <c r="G311" s="152" t="s">
        <v>208</v>
      </c>
      <c r="H311" s="153">
        <v>651.552</v>
      </c>
      <c r="I311" s="3"/>
      <c r="J311" s="154">
        <f>ROUND(I311*H311,2)</f>
        <v>0</v>
      </c>
      <c r="K311" s="151" t="s">
        <v>173</v>
      </c>
      <c r="L311" s="24"/>
      <c r="M311" s="155" t="s">
        <v>1</v>
      </c>
      <c r="N311" s="156" t="s">
        <v>33</v>
      </c>
      <c r="O311" s="157">
        <v>0.19</v>
      </c>
      <c r="P311" s="157">
        <f>O311*H311</f>
        <v>123.79488</v>
      </c>
      <c r="Q311" s="157">
        <v>0.0057</v>
      </c>
      <c r="R311" s="157">
        <f>Q311*H311</f>
        <v>3.7138464000000004</v>
      </c>
      <c r="S311" s="157">
        <v>0</v>
      </c>
      <c r="T311" s="158">
        <f>S311*H311</f>
        <v>0</v>
      </c>
      <c r="AR311" s="159" t="s">
        <v>174</v>
      </c>
      <c r="AT311" s="159" t="s">
        <v>169</v>
      </c>
      <c r="AU311" s="159" t="s">
        <v>186</v>
      </c>
      <c r="AY311" s="12" t="s">
        <v>167</v>
      </c>
      <c r="BE311" s="160">
        <f>IF(N311="základní",J311,0)</f>
        <v>0</v>
      </c>
      <c r="BF311" s="160">
        <f>IF(N311="snížená",J311,0)</f>
        <v>0</v>
      </c>
      <c r="BG311" s="160">
        <f>IF(N311="zákl. přenesená",J311,0)</f>
        <v>0</v>
      </c>
      <c r="BH311" s="160">
        <f>IF(N311="sníž. přenesená",J311,0)</f>
        <v>0</v>
      </c>
      <c r="BI311" s="160">
        <f>IF(N311="nulová",J311,0)</f>
        <v>0</v>
      </c>
      <c r="BJ311" s="12" t="s">
        <v>75</v>
      </c>
      <c r="BK311" s="160">
        <f>ROUND(I311*H311,2)</f>
        <v>0</v>
      </c>
      <c r="BL311" s="12" t="s">
        <v>174</v>
      </c>
      <c r="BM311" s="159" t="s">
        <v>380</v>
      </c>
    </row>
    <row r="312" spans="2:47" s="25" customFormat="1" ht="29.25">
      <c r="B312" s="24"/>
      <c r="D312" s="161" t="s">
        <v>176</v>
      </c>
      <c r="F312" s="162" t="s">
        <v>381</v>
      </c>
      <c r="L312" s="24"/>
      <c r="M312" s="163"/>
      <c r="N312" s="50"/>
      <c r="O312" s="50"/>
      <c r="P312" s="50"/>
      <c r="Q312" s="50"/>
      <c r="R312" s="50"/>
      <c r="S312" s="50"/>
      <c r="T312" s="51"/>
      <c r="AT312" s="12" t="s">
        <v>176</v>
      </c>
      <c r="AU312" s="12" t="s">
        <v>186</v>
      </c>
    </row>
    <row r="313" spans="2:51" s="165" customFormat="1" ht="12">
      <c r="B313" s="164"/>
      <c r="D313" s="161" t="s">
        <v>178</v>
      </c>
      <c r="E313" s="166" t="s">
        <v>1</v>
      </c>
      <c r="F313" s="167" t="s">
        <v>382</v>
      </c>
      <c r="H313" s="166" t="s">
        <v>1</v>
      </c>
      <c r="L313" s="164"/>
      <c r="M313" s="168"/>
      <c r="N313" s="169"/>
      <c r="O313" s="169"/>
      <c r="P313" s="169"/>
      <c r="Q313" s="169"/>
      <c r="R313" s="169"/>
      <c r="S313" s="169"/>
      <c r="T313" s="170"/>
      <c r="AT313" s="166" t="s">
        <v>178</v>
      </c>
      <c r="AU313" s="166" t="s">
        <v>186</v>
      </c>
      <c r="AV313" s="165" t="s">
        <v>75</v>
      </c>
      <c r="AW313" s="165" t="s">
        <v>25</v>
      </c>
      <c r="AX313" s="165" t="s">
        <v>68</v>
      </c>
      <c r="AY313" s="166" t="s">
        <v>167</v>
      </c>
    </row>
    <row r="314" spans="2:51" s="172" customFormat="1" ht="33.75">
      <c r="B314" s="171"/>
      <c r="D314" s="161" t="s">
        <v>178</v>
      </c>
      <c r="E314" s="173" t="s">
        <v>1</v>
      </c>
      <c r="F314" s="174" t="s">
        <v>383</v>
      </c>
      <c r="H314" s="175">
        <v>154.365</v>
      </c>
      <c r="L314" s="171"/>
      <c r="M314" s="176"/>
      <c r="N314" s="177"/>
      <c r="O314" s="177"/>
      <c r="P314" s="177"/>
      <c r="Q314" s="177"/>
      <c r="R314" s="177"/>
      <c r="S314" s="177"/>
      <c r="T314" s="178"/>
      <c r="AT314" s="173" t="s">
        <v>178</v>
      </c>
      <c r="AU314" s="173" t="s">
        <v>186</v>
      </c>
      <c r="AV314" s="172" t="s">
        <v>77</v>
      </c>
      <c r="AW314" s="172" t="s">
        <v>25</v>
      </c>
      <c r="AX314" s="172" t="s">
        <v>68</v>
      </c>
      <c r="AY314" s="173" t="s">
        <v>167</v>
      </c>
    </row>
    <row r="315" spans="2:51" s="172" customFormat="1" ht="12">
      <c r="B315" s="171"/>
      <c r="D315" s="161" t="s">
        <v>178</v>
      </c>
      <c r="E315" s="173" t="s">
        <v>1</v>
      </c>
      <c r="F315" s="174" t="s">
        <v>384</v>
      </c>
      <c r="H315" s="175">
        <v>73.273</v>
      </c>
      <c r="L315" s="171"/>
      <c r="M315" s="176"/>
      <c r="N315" s="177"/>
      <c r="O315" s="177"/>
      <c r="P315" s="177"/>
      <c r="Q315" s="177"/>
      <c r="R315" s="177"/>
      <c r="S315" s="177"/>
      <c r="T315" s="178"/>
      <c r="AT315" s="173" t="s">
        <v>178</v>
      </c>
      <c r="AU315" s="173" t="s">
        <v>186</v>
      </c>
      <c r="AV315" s="172" t="s">
        <v>77</v>
      </c>
      <c r="AW315" s="172" t="s">
        <v>25</v>
      </c>
      <c r="AX315" s="172" t="s">
        <v>68</v>
      </c>
      <c r="AY315" s="173" t="s">
        <v>167</v>
      </c>
    </row>
    <row r="316" spans="2:51" s="172" customFormat="1" ht="12">
      <c r="B316" s="171"/>
      <c r="D316" s="161" t="s">
        <v>178</v>
      </c>
      <c r="E316" s="173" t="s">
        <v>1</v>
      </c>
      <c r="F316" s="174" t="s">
        <v>385</v>
      </c>
      <c r="H316" s="175">
        <v>19.157</v>
      </c>
      <c r="L316" s="171"/>
      <c r="M316" s="176"/>
      <c r="N316" s="177"/>
      <c r="O316" s="177"/>
      <c r="P316" s="177"/>
      <c r="Q316" s="177"/>
      <c r="R316" s="177"/>
      <c r="S316" s="177"/>
      <c r="T316" s="178"/>
      <c r="AT316" s="173" t="s">
        <v>178</v>
      </c>
      <c r="AU316" s="173" t="s">
        <v>186</v>
      </c>
      <c r="AV316" s="172" t="s">
        <v>77</v>
      </c>
      <c r="AW316" s="172" t="s">
        <v>25</v>
      </c>
      <c r="AX316" s="172" t="s">
        <v>68</v>
      </c>
      <c r="AY316" s="173" t="s">
        <v>167</v>
      </c>
    </row>
    <row r="317" spans="2:51" s="172" customFormat="1" ht="12">
      <c r="B317" s="171"/>
      <c r="D317" s="161" t="s">
        <v>178</v>
      </c>
      <c r="E317" s="173" t="s">
        <v>1</v>
      </c>
      <c r="F317" s="174" t="s">
        <v>386</v>
      </c>
      <c r="H317" s="175">
        <v>30.55</v>
      </c>
      <c r="L317" s="171"/>
      <c r="M317" s="176"/>
      <c r="N317" s="177"/>
      <c r="O317" s="177"/>
      <c r="P317" s="177"/>
      <c r="Q317" s="177"/>
      <c r="R317" s="177"/>
      <c r="S317" s="177"/>
      <c r="T317" s="178"/>
      <c r="AT317" s="173" t="s">
        <v>178</v>
      </c>
      <c r="AU317" s="173" t="s">
        <v>186</v>
      </c>
      <c r="AV317" s="172" t="s">
        <v>77</v>
      </c>
      <c r="AW317" s="172" t="s">
        <v>25</v>
      </c>
      <c r="AX317" s="172" t="s">
        <v>68</v>
      </c>
      <c r="AY317" s="173" t="s">
        <v>167</v>
      </c>
    </row>
    <row r="318" spans="2:51" s="172" customFormat="1" ht="12">
      <c r="B318" s="171"/>
      <c r="D318" s="161" t="s">
        <v>178</v>
      </c>
      <c r="E318" s="173" t="s">
        <v>1</v>
      </c>
      <c r="F318" s="174" t="s">
        <v>387</v>
      </c>
      <c r="H318" s="175">
        <v>32.337</v>
      </c>
      <c r="L318" s="171"/>
      <c r="M318" s="176"/>
      <c r="N318" s="177"/>
      <c r="O318" s="177"/>
      <c r="P318" s="177"/>
      <c r="Q318" s="177"/>
      <c r="R318" s="177"/>
      <c r="S318" s="177"/>
      <c r="T318" s="178"/>
      <c r="AT318" s="173" t="s">
        <v>178</v>
      </c>
      <c r="AU318" s="173" t="s">
        <v>186</v>
      </c>
      <c r="AV318" s="172" t="s">
        <v>77</v>
      </c>
      <c r="AW318" s="172" t="s">
        <v>25</v>
      </c>
      <c r="AX318" s="172" t="s">
        <v>68</v>
      </c>
      <c r="AY318" s="173" t="s">
        <v>167</v>
      </c>
    </row>
    <row r="319" spans="2:51" s="172" customFormat="1" ht="12">
      <c r="B319" s="171"/>
      <c r="D319" s="161" t="s">
        <v>178</v>
      </c>
      <c r="E319" s="173" t="s">
        <v>1</v>
      </c>
      <c r="F319" s="174" t="s">
        <v>388</v>
      </c>
      <c r="H319" s="175">
        <v>300.01</v>
      </c>
      <c r="L319" s="171"/>
      <c r="M319" s="176"/>
      <c r="N319" s="177"/>
      <c r="O319" s="177"/>
      <c r="P319" s="177"/>
      <c r="Q319" s="177"/>
      <c r="R319" s="177"/>
      <c r="S319" s="177"/>
      <c r="T319" s="178"/>
      <c r="AT319" s="173" t="s">
        <v>178</v>
      </c>
      <c r="AU319" s="173" t="s">
        <v>186</v>
      </c>
      <c r="AV319" s="172" t="s">
        <v>77</v>
      </c>
      <c r="AW319" s="172" t="s">
        <v>25</v>
      </c>
      <c r="AX319" s="172" t="s">
        <v>68</v>
      </c>
      <c r="AY319" s="173" t="s">
        <v>167</v>
      </c>
    </row>
    <row r="320" spans="2:51" s="165" customFormat="1" ht="12">
      <c r="B320" s="164"/>
      <c r="D320" s="161" t="s">
        <v>178</v>
      </c>
      <c r="E320" s="166" t="s">
        <v>1</v>
      </c>
      <c r="F320" s="167" t="s">
        <v>362</v>
      </c>
      <c r="H320" s="166" t="s">
        <v>1</v>
      </c>
      <c r="L320" s="164"/>
      <c r="M320" s="168"/>
      <c r="N320" s="169"/>
      <c r="O320" s="169"/>
      <c r="P320" s="169"/>
      <c r="Q320" s="169"/>
      <c r="R320" s="169"/>
      <c r="S320" s="169"/>
      <c r="T320" s="170"/>
      <c r="AT320" s="166" t="s">
        <v>178</v>
      </c>
      <c r="AU320" s="166" t="s">
        <v>186</v>
      </c>
      <c r="AV320" s="165" t="s">
        <v>75</v>
      </c>
      <c r="AW320" s="165" t="s">
        <v>25</v>
      </c>
      <c r="AX320" s="165" t="s">
        <v>68</v>
      </c>
      <c r="AY320" s="166" t="s">
        <v>167</v>
      </c>
    </row>
    <row r="321" spans="2:51" s="172" customFormat="1" ht="12">
      <c r="B321" s="171"/>
      <c r="D321" s="161" t="s">
        <v>178</v>
      </c>
      <c r="E321" s="173" t="s">
        <v>1</v>
      </c>
      <c r="F321" s="174" t="s">
        <v>389</v>
      </c>
      <c r="H321" s="175">
        <v>16.76</v>
      </c>
      <c r="L321" s="171"/>
      <c r="M321" s="176"/>
      <c r="N321" s="177"/>
      <c r="O321" s="177"/>
      <c r="P321" s="177"/>
      <c r="Q321" s="177"/>
      <c r="R321" s="177"/>
      <c r="S321" s="177"/>
      <c r="T321" s="178"/>
      <c r="AT321" s="173" t="s">
        <v>178</v>
      </c>
      <c r="AU321" s="173" t="s">
        <v>186</v>
      </c>
      <c r="AV321" s="172" t="s">
        <v>77</v>
      </c>
      <c r="AW321" s="172" t="s">
        <v>25</v>
      </c>
      <c r="AX321" s="172" t="s">
        <v>68</v>
      </c>
      <c r="AY321" s="173" t="s">
        <v>167</v>
      </c>
    </row>
    <row r="322" spans="2:51" s="172" customFormat="1" ht="12">
      <c r="B322" s="171"/>
      <c r="D322" s="161" t="s">
        <v>178</v>
      </c>
      <c r="E322" s="173" t="s">
        <v>1</v>
      </c>
      <c r="F322" s="174" t="s">
        <v>390</v>
      </c>
      <c r="H322" s="175">
        <v>25.1</v>
      </c>
      <c r="L322" s="171"/>
      <c r="M322" s="176"/>
      <c r="N322" s="177"/>
      <c r="O322" s="177"/>
      <c r="P322" s="177"/>
      <c r="Q322" s="177"/>
      <c r="R322" s="177"/>
      <c r="S322" s="177"/>
      <c r="T322" s="178"/>
      <c r="AT322" s="173" t="s">
        <v>178</v>
      </c>
      <c r="AU322" s="173" t="s">
        <v>186</v>
      </c>
      <c r="AV322" s="172" t="s">
        <v>77</v>
      </c>
      <c r="AW322" s="172" t="s">
        <v>25</v>
      </c>
      <c r="AX322" s="172" t="s">
        <v>68</v>
      </c>
      <c r="AY322" s="173" t="s">
        <v>167</v>
      </c>
    </row>
    <row r="323" spans="2:51" s="180" customFormat="1" ht="12">
      <c r="B323" s="179"/>
      <c r="D323" s="161" t="s">
        <v>178</v>
      </c>
      <c r="E323" s="181" t="s">
        <v>1</v>
      </c>
      <c r="F323" s="182" t="s">
        <v>204</v>
      </c>
      <c r="H323" s="183">
        <v>651.552</v>
      </c>
      <c r="L323" s="179"/>
      <c r="M323" s="184"/>
      <c r="N323" s="185"/>
      <c r="O323" s="185"/>
      <c r="P323" s="185"/>
      <c r="Q323" s="185"/>
      <c r="R323" s="185"/>
      <c r="S323" s="185"/>
      <c r="T323" s="186"/>
      <c r="AT323" s="181" t="s">
        <v>178</v>
      </c>
      <c r="AU323" s="181" t="s">
        <v>186</v>
      </c>
      <c r="AV323" s="180" t="s">
        <v>174</v>
      </c>
      <c r="AW323" s="180" t="s">
        <v>25</v>
      </c>
      <c r="AX323" s="180" t="s">
        <v>75</v>
      </c>
      <c r="AY323" s="181" t="s">
        <v>167</v>
      </c>
    </row>
    <row r="324" spans="2:63" s="137" customFormat="1" ht="20.85" customHeight="1">
      <c r="B324" s="136"/>
      <c r="D324" s="138" t="s">
        <v>67</v>
      </c>
      <c r="E324" s="147" t="s">
        <v>391</v>
      </c>
      <c r="F324" s="147" t="s">
        <v>392</v>
      </c>
      <c r="J324" s="148">
        <f>BK324</f>
        <v>0</v>
      </c>
      <c r="L324" s="136"/>
      <c r="M324" s="141"/>
      <c r="N324" s="142"/>
      <c r="O324" s="142"/>
      <c r="P324" s="143">
        <f>SUM(P325:P347)</f>
        <v>48.20247</v>
      </c>
      <c r="Q324" s="142"/>
      <c r="R324" s="143">
        <f>SUM(R325:R347)</f>
        <v>2.6398674</v>
      </c>
      <c r="S324" s="142"/>
      <c r="T324" s="144">
        <f>SUM(T325:T347)</f>
        <v>0</v>
      </c>
      <c r="AR324" s="138" t="s">
        <v>75</v>
      </c>
      <c r="AT324" s="145" t="s">
        <v>67</v>
      </c>
      <c r="AU324" s="145" t="s">
        <v>77</v>
      </c>
      <c r="AY324" s="138" t="s">
        <v>167</v>
      </c>
      <c r="BK324" s="146">
        <f>SUM(BK325:BK347)</f>
        <v>0</v>
      </c>
    </row>
    <row r="325" spans="2:65" s="25" customFormat="1" ht="24" customHeight="1">
      <c r="B325" s="24"/>
      <c r="C325" s="149" t="s">
        <v>393</v>
      </c>
      <c r="D325" s="149" t="s">
        <v>169</v>
      </c>
      <c r="E325" s="150" t="s">
        <v>394</v>
      </c>
      <c r="F325" s="151" t="s">
        <v>395</v>
      </c>
      <c r="G325" s="152" t="s">
        <v>208</v>
      </c>
      <c r="H325" s="153">
        <v>70.22</v>
      </c>
      <c r="I325" s="3"/>
      <c r="J325" s="154">
        <f>ROUND(I325*H325,2)</f>
        <v>0</v>
      </c>
      <c r="K325" s="151" t="s">
        <v>173</v>
      </c>
      <c r="L325" s="24"/>
      <c r="M325" s="155" t="s">
        <v>1</v>
      </c>
      <c r="N325" s="156" t="s">
        <v>33</v>
      </c>
      <c r="O325" s="157">
        <v>0.46</v>
      </c>
      <c r="P325" s="157">
        <f>O325*H325</f>
        <v>32.3012</v>
      </c>
      <c r="Q325" s="157">
        <v>0.02636</v>
      </c>
      <c r="R325" s="157">
        <f>Q325*H325</f>
        <v>1.8509992000000002</v>
      </c>
      <c r="S325" s="157">
        <v>0</v>
      </c>
      <c r="T325" s="158">
        <f>S325*H325</f>
        <v>0</v>
      </c>
      <c r="AR325" s="159" t="s">
        <v>174</v>
      </c>
      <c r="AT325" s="159" t="s">
        <v>169</v>
      </c>
      <c r="AU325" s="159" t="s">
        <v>186</v>
      </c>
      <c r="AY325" s="12" t="s">
        <v>167</v>
      </c>
      <c r="BE325" s="160">
        <f>IF(N325="základní",J325,0)</f>
        <v>0</v>
      </c>
      <c r="BF325" s="160">
        <f>IF(N325="snížená",J325,0)</f>
        <v>0</v>
      </c>
      <c r="BG325" s="160">
        <f>IF(N325="zákl. přenesená",J325,0)</f>
        <v>0</v>
      </c>
      <c r="BH325" s="160">
        <f>IF(N325="sníž. přenesená",J325,0)</f>
        <v>0</v>
      </c>
      <c r="BI325" s="160">
        <f>IF(N325="nulová",J325,0)</f>
        <v>0</v>
      </c>
      <c r="BJ325" s="12" t="s">
        <v>75</v>
      </c>
      <c r="BK325" s="160">
        <f>ROUND(I325*H325,2)</f>
        <v>0</v>
      </c>
      <c r="BL325" s="12" t="s">
        <v>174</v>
      </c>
      <c r="BM325" s="159" t="s">
        <v>396</v>
      </c>
    </row>
    <row r="326" spans="2:47" s="25" customFormat="1" ht="29.25">
      <c r="B326" s="24"/>
      <c r="D326" s="161" t="s">
        <v>176</v>
      </c>
      <c r="F326" s="162" t="s">
        <v>397</v>
      </c>
      <c r="L326" s="24"/>
      <c r="M326" s="163"/>
      <c r="N326" s="50"/>
      <c r="O326" s="50"/>
      <c r="P326" s="50"/>
      <c r="Q326" s="50"/>
      <c r="R326" s="50"/>
      <c r="S326" s="50"/>
      <c r="T326" s="51"/>
      <c r="AT326" s="12" t="s">
        <v>176</v>
      </c>
      <c r="AU326" s="12" t="s">
        <v>186</v>
      </c>
    </row>
    <row r="327" spans="2:51" s="165" customFormat="1" ht="12">
      <c r="B327" s="164"/>
      <c r="D327" s="161" t="s">
        <v>178</v>
      </c>
      <c r="E327" s="166" t="s">
        <v>1</v>
      </c>
      <c r="F327" s="167" t="s">
        <v>196</v>
      </c>
      <c r="H327" s="166" t="s">
        <v>1</v>
      </c>
      <c r="L327" s="164"/>
      <c r="M327" s="168"/>
      <c r="N327" s="169"/>
      <c r="O327" s="169"/>
      <c r="P327" s="169"/>
      <c r="Q327" s="169"/>
      <c r="R327" s="169"/>
      <c r="S327" s="169"/>
      <c r="T327" s="170"/>
      <c r="AT327" s="166" t="s">
        <v>178</v>
      </c>
      <c r="AU327" s="166" t="s">
        <v>186</v>
      </c>
      <c r="AV327" s="165" t="s">
        <v>75</v>
      </c>
      <c r="AW327" s="165" t="s">
        <v>25</v>
      </c>
      <c r="AX327" s="165" t="s">
        <v>68</v>
      </c>
      <c r="AY327" s="166" t="s">
        <v>167</v>
      </c>
    </row>
    <row r="328" spans="2:51" s="165" customFormat="1" ht="12">
      <c r="B328" s="164"/>
      <c r="D328" s="161" t="s">
        <v>178</v>
      </c>
      <c r="E328" s="166" t="s">
        <v>1</v>
      </c>
      <c r="F328" s="167" t="s">
        <v>349</v>
      </c>
      <c r="H328" s="166" t="s">
        <v>1</v>
      </c>
      <c r="L328" s="164"/>
      <c r="M328" s="168"/>
      <c r="N328" s="169"/>
      <c r="O328" s="169"/>
      <c r="P328" s="169"/>
      <c r="Q328" s="169"/>
      <c r="R328" s="169"/>
      <c r="S328" s="169"/>
      <c r="T328" s="170"/>
      <c r="AT328" s="166" t="s">
        <v>178</v>
      </c>
      <c r="AU328" s="166" t="s">
        <v>186</v>
      </c>
      <c r="AV328" s="165" t="s">
        <v>75</v>
      </c>
      <c r="AW328" s="165" t="s">
        <v>25</v>
      </c>
      <c r="AX328" s="165" t="s">
        <v>68</v>
      </c>
      <c r="AY328" s="166" t="s">
        <v>167</v>
      </c>
    </row>
    <row r="329" spans="2:51" s="172" customFormat="1" ht="12">
      <c r="B329" s="171"/>
      <c r="D329" s="161" t="s">
        <v>178</v>
      </c>
      <c r="E329" s="173" t="s">
        <v>1</v>
      </c>
      <c r="F329" s="174" t="s">
        <v>350</v>
      </c>
      <c r="H329" s="175">
        <v>3.46</v>
      </c>
      <c r="L329" s="171"/>
      <c r="M329" s="176"/>
      <c r="N329" s="177"/>
      <c r="O329" s="177"/>
      <c r="P329" s="177"/>
      <c r="Q329" s="177"/>
      <c r="R329" s="177"/>
      <c r="S329" s="177"/>
      <c r="T329" s="178"/>
      <c r="AT329" s="173" t="s">
        <v>178</v>
      </c>
      <c r="AU329" s="173" t="s">
        <v>186</v>
      </c>
      <c r="AV329" s="172" t="s">
        <v>77</v>
      </c>
      <c r="AW329" s="172" t="s">
        <v>25</v>
      </c>
      <c r="AX329" s="172" t="s">
        <v>68</v>
      </c>
      <c r="AY329" s="173" t="s">
        <v>167</v>
      </c>
    </row>
    <row r="330" spans="2:51" s="172" customFormat="1" ht="12">
      <c r="B330" s="171"/>
      <c r="D330" s="161" t="s">
        <v>178</v>
      </c>
      <c r="E330" s="173" t="s">
        <v>1</v>
      </c>
      <c r="F330" s="174" t="s">
        <v>351</v>
      </c>
      <c r="H330" s="175">
        <v>12.08</v>
      </c>
      <c r="L330" s="171"/>
      <c r="M330" s="176"/>
      <c r="N330" s="177"/>
      <c r="O330" s="177"/>
      <c r="P330" s="177"/>
      <c r="Q330" s="177"/>
      <c r="R330" s="177"/>
      <c r="S330" s="177"/>
      <c r="T330" s="178"/>
      <c r="AT330" s="173" t="s">
        <v>178</v>
      </c>
      <c r="AU330" s="173" t="s">
        <v>186</v>
      </c>
      <c r="AV330" s="172" t="s">
        <v>77</v>
      </c>
      <c r="AW330" s="172" t="s">
        <v>25</v>
      </c>
      <c r="AX330" s="172" t="s">
        <v>68</v>
      </c>
      <c r="AY330" s="173" t="s">
        <v>167</v>
      </c>
    </row>
    <row r="331" spans="2:51" s="172" customFormat="1" ht="12">
      <c r="B331" s="171"/>
      <c r="D331" s="161" t="s">
        <v>178</v>
      </c>
      <c r="E331" s="173" t="s">
        <v>1</v>
      </c>
      <c r="F331" s="174" t="s">
        <v>352</v>
      </c>
      <c r="H331" s="175">
        <v>38.4</v>
      </c>
      <c r="L331" s="171"/>
      <c r="M331" s="176"/>
      <c r="N331" s="177"/>
      <c r="O331" s="177"/>
      <c r="P331" s="177"/>
      <c r="Q331" s="177"/>
      <c r="R331" s="177"/>
      <c r="S331" s="177"/>
      <c r="T331" s="178"/>
      <c r="AT331" s="173" t="s">
        <v>178</v>
      </c>
      <c r="AU331" s="173" t="s">
        <v>186</v>
      </c>
      <c r="AV331" s="172" t="s">
        <v>77</v>
      </c>
      <c r="AW331" s="172" t="s">
        <v>25</v>
      </c>
      <c r="AX331" s="172" t="s">
        <v>68</v>
      </c>
      <c r="AY331" s="173" t="s">
        <v>167</v>
      </c>
    </row>
    <row r="332" spans="2:51" s="165" customFormat="1" ht="12">
      <c r="B332" s="164"/>
      <c r="D332" s="161" t="s">
        <v>178</v>
      </c>
      <c r="E332" s="166" t="s">
        <v>1</v>
      </c>
      <c r="F332" s="167" t="s">
        <v>236</v>
      </c>
      <c r="H332" s="166" t="s">
        <v>1</v>
      </c>
      <c r="L332" s="164"/>
      <c r="M332" s="168"/>
      <c r="N332" s="169"/>
      <c r="O332" s="169"/>
      <c r="P332" s="169"/>
      <c r="Q332" s="169"/>
      <c r="R332" s="169"/>
      <c r="S332" s="169"/>
      <c r="T332" s="170"/>
      <c r="AT332" s="166" t="s">
        <v>178</v>
      </c>
      <c r="AU332" s="166" t="s">
        <v>186</v>
      </c>
      <c r="AV332" s="165" t="s">
        <v>75</v>
      </c>
      <c r="AW332" s="165" t="s">
        <v>25</v>
      </c>
      <c r="AX332" s="165" t="s">
        <v>68</v>
      </c>
      <c r="AY332" s="166" t="s">
        <v>167</v>
      </c>
    </row>
    <row r="333" spans="2:51" s="172" customFormat="1" ht="12">
      <c r="B333" s="171"/>
      <c r="D333" s="161" t="s">
        <v>178</v>
      </c>
      <c r="E333" s="173" t="s">
        <v>1</v>
      </c>
      <c r="F333" s="174" t="s">
        <v>398</v>
      </c>
      <c r="H333" s="175">
        <v>7.7</v>
      </c>
      <c r="L333" s="171"/>
      <c r="M333" s="176"/>
      <c r="N333" s="177"/>
      <c r="O333" s="177"/>
      <c r="P333" s="177"/>
      <c r="Q333" s="177"/>
      <c r="R333" s="177"/>
      <c r="S333" s="177"/>
      <c r="T333" s="178"/>
      <c r="AT333" s="173" t="s">
        <v>178</v>
      </c>
      <c r="AU333" s="173" t="s">
        <v>186</v>
      </c>
      <c r="AV333" s="172" t="s">
        <v>77</v>
      </c>
      <c r="AW333" s="172" t="s">
        <v>25</v>
      </c>
      <c r="AX333" s="172" t="s">
        <v>68</v>
      </c>
      <c r="AY333" s="173" t="s">
        <v>167</v>
      </c>
    </row>
    <row r="334" spans="2:51" s="172" customFormat="1" ht="12">
      <c r="B334" s="171"/>
      <c r="D334" s="161" t="s">
        <v>178</v>
      </c>
      <c r="E334" s="173" t="s">
        <v>1</v>
      </c>
      <c r="F334" s="174" t="s">
        <v>399</v>
      </c>
      <c r="H334" s="175">
        <v>0.825</v>
      </c>
      <c r="L334" s="171"/>
      <c r="M334" s="176"/>
      <c r="N334" s="177"/>
      <c r="O334" s="177"/>
      <c r="P334" s="177"/>
      <c r="Q334" s="177"/>
      <c r="R334" s="177"/>
      <c r="S334" s="177"/>
      <c r="T334" s="178"/>
      <c r="AT334" s="173" t="s">
        <v>178</v>
      </c>
      <c r="AU334" s="173" t="s">
        <v>186</v>
      </c>
      <c r="AV334" s="172" t="s">
        <v>77</v>
      </c>
      <c r="AW334" s="172" t="s">
        <v>25</v>
      </c>
      <c r="AX334" s="172" t="s">
        <v>68</v>
      </c>
      <c r="AY334" s="173" t="s">
        <v>167</v>
      </c>
    </row>
    <row r="335" spans="2:51" s="172" customFormat="1" ht="12">
      <c r="B335" s="171"/>
      <c r="D335" s="161" t="s">
        <v>178</v>
      </c>
      <c r="E335" s="173" t="s">
        <v>1</v>
      </c>
      <c r="F335" s="174" t="s">
        <v>400</v>
      </c>
      <c r="H335" s="175">
        <v>1.045</v>
      </c>
      <c r="L335" s="171"/>
      <c r="M335" s="176"/>
      <c r="N335" s="177"/>
      <c r="O335" s="177"/>
      <c r="P335" s="177"/>
      <c r="Q335" s="177"/>
      <c r="R335" s="177"/>
      <c r="S335" s="177"/>
      <c r="T335" s="178"/>
      <c r="AT335" s="173" t="s">
        <v>178</v>
      </c>
      <c r="AU335" s="173" t="s">
        <v>186</v>
      </c>
      <c r="AV335" s="172" t="s">
        <v>77</v>
      </c>
      <c r="AW335" s="172" t="s">
        <v>25</v>
      </c>
      <c r="AX335" s="172" t="s">
        <v>68</v>
      </c>
      <c r="AY335" s="173" t="s">
        <v>167</v>
      </c>
    </row>
    <row r="336" spans="2:51" s="165" customFormat="1" ht="12">
      <c r="B336" s="164"/>
      <c r="D336" s="161" t="s">
        <v>178</v>
      </c>
      <c r="E336" s="166" t="s">
        <v>1</v>
      </c>
      <c r="F336" s="167" t="s">
        <v>401</v>
      </c>
      <c r="H336" s="166" t="s">
        <v>1</v>
      </c>
      <c r="L336" s="164"/>
      <c r="M336" s="168"/>
      <c r="N336" s="169"/>
      <c r="O336" s="169"/>
      <c r="P336" s="169"/>
      <c r="Q336" s="169"/>
      <c r="R336" s="169"/>
      <c r="S336" s="169"/>
      <c r="T336" s="170"/>
      <c r="AT336" s="166" t="s">
        <v>178</v>
      </c>
      <c r="AU336" s="166" t="s">
        <v>186</v>
      </c>
      <c r="AV336" s="165" t="s">
        <v>75</v>
      </c>
      <c r="AW336" s="165" t="s">
        <v>25</v>
      </c>
      <c r="AX336" s="165" t="s">
        <v>68</v>
      </c>
      <c r="AY336" s="166" t="s">
        <v>167</v>
      </c>
    </row>
    <row r="337" spans="2:51" s="172" customFormat="1" ht="12">
      <c r="B337" s="171"/>
      <c r="D337" s="161" t="s">
        <v>178</v>
      </c>
      <c r="E337" s="173" t="s">
        <v>1</v>
      </c>
      <c r="F337" s="174" t="s">
        <v>402</v>
      </c>
      <c r="H337" s="175">
        <v>6.71</v>
      </c>
      <c r="L337" s="171"/>
      <c r="M337" s="176"/>
      <c r="N337" s="177"/>
      <c r="O337" s="177"/>
      <c r="P337" s="177"/>
      <c r="Q337" s="177"/>
      <c r="R337" s="177"/>
      <c r="S337" s="177"/>
      <c r="T337" s="178"/>
      <c r="AT337" s="173" t="s">
        <v>178</v>
      </c>
      <c r="AU337" s="173" t="s">
        <v>186</v>
      </c>
      <c r="AV337" s="172" t="s">
        <v>77</v>
      </c>
      <c r="AW337" s="172" t="s">
        <v>25</v>
      </c>
      <c r="AX337" s="172" t="s">
        <v>68</v>
      </c>
      <c r="AY337" s="173" t="s">
        <v>167</v>
      </c>
    </row>
    <row r="338" spans="2:51" s="180" customFormat="1" ht="12">
      <c r="B338" s="179"/>
      <c r="D338" s="161" t="s">
        <v>178</v>
      </c>
      <c r="E338" s="181" t="s">
        <v>1</v>
      </c>
      <c r="F338" s="182" t="s">
        <v>204</v>
      </c>
      <c r="H338" s="183">
        <v>70.22</v>
      </c>
      <c r="L338" s="179"/>
      <c r="M338" s="184"/>
      <c r="N338" s="185"/>
      <c r="O338" s="185"/>
      <c r="P338" s="185"/>
      <c r="Q338" s="185"/>
      <c r="R338" s="185"/>
      <c r="S338" s="185"/>
      <c r="T338" s="186"/>
      <c r="AT338" s="181" t="s">
        <v>178</v>
      </c>
      <c r="AU338" s="181" t="s">
        <v>186</v>
      </c>
      <c r="AV338" s="180" t="s">
        <v>174</v>
      </c>
      <c r="AW338" s="180" t="s">
        <v>25</v>
      </c>
      <c r="AX338" s="180" t="s">
        <v>75</v>
      </c>
      <c r="AY338" s="181" t="s">
        <v>167</v>
      </c>
    </row>
    <row r="339" spans="2:65" s="25" customFormat="1" ht="24" customHeight="1">
      <c r="B339" s="24"/>
      <c r="C339" s="149" t="s">
        <v>403</v>
      </c>
      <c r="D339" s="149" t="s">
        <v>169</v>
      </c>
      <c r="E339" s="150" t="s">
        <v>404</v>
      </c>
      <c r="F339" s="151" t="s">
        <v>405</v>
      </c>
      <c r="G339" s="152" t="s">
        <v>208</v>
      </c>
      <c r="H339" s="153">
        <v>206.51</v>
      </c>
      <c r="I339" s="3"/>
      <c r="J339" s="154">
        <f>ROUND(I339*H339,2)</f>
        <v>0</v>
      </c>
      <c r="K339" s="151" t="s">
        <v>173</v>
      </c>
      <c r="L339" s="24"/>
      <c r="M339" s="155" t="s">
        <v>1</v>
      </c>
      <c r="N339" s="156" t="s">
        <v>33</v>
      </c>
      <c r="O339" s="157">
        <v>0.077</v>
      </c>
      <c r="P339" s="157">
        <f>O339*H339</f>
        <v>15.901269999999998</v>
      </c>
      <c r="Q339" s="157">
        <v>0.00382</v>
      </c>
      <c r="R339" s="157">
        <f>Q339*H339</f>
        <v>0.7888682</v>
      </c>
      <c r="S339" s="157">
        <v>0</v>
      </c>
      <c r="T339" s="158">
        <f>S339*H339</f>
        <v>0</v>
      </c>
      <c r="AR339" s="159" t="s">
        <v>174</v>
      </c>
      <c r="AT339" s="159" t="s">
        <v>169</v>
      </c>
      <c r="AU339" s="159" t="s">
        <v>186</v>
      </c>
      <c r="AY339" s="12" t="s">
        <v>167</v>
      </c>
      <c r="BE339" s="160">
        <f>IF(N339="základní",J339,0)</f>
        <v>0</v>
      </c>
      <c r="BF339" s="160">
        <f>IF(N339="snížená",J339,0)</f>
        <v>0</v>
      </c>
      <c r="BG339" s="160">
        <f>IF(N339="zákl. přenesená",J339,0)</f>
        <v>0</v>
      </c>
      <c r="BH339" s="160">
        <f>IF(N339="sníž. přenesená",J339,0)</f>
        <v>0</v>
      </c>
      <c r="BI339" s="160">
        <f>IF(N339="nulová",J339,0)</f>
        <v>0</v>
      </c>
      <c r="BJ339" s="12" t="s">
        <v>75</v>
      </c>
      <c r="BK339" s="160">
        <f>ROUND(I339*H339,2)</f>
        <v>0</v>
      </c>
      <c r="BL339" s="12" t="s">
        <v>174</v>
      </c>
      <c r="BM339" s="159" t="s">
        <v>406</v>
      </c>
    </row>
    <row r="340" spans="2:47" s="25" customFormat="1" ht="19.5">
      <c r="B340" s="24"/>
      <c r="D340" s="161" t="s">
        <v>176</v>
      </c>
      <c r="F340" s="162" t="s">
        <v>407</v>
      </c>
      <c r="L340" s="24"/>
      <c r="M340" s="163"/>
      <c r="N340" s="50"/>
      <c r="O340" s="50"/>
      <c r="P340" s="50"/>
      <c r="Q340" s="50"/>
      <c r="R340" s="50"/>
      <c r="S340" s="50"/>
      <c r="T340" s="51"/>
      <c r="AT340" s="12" t="s">
        <v>176</v>
      </c>
      <c r="AU340" s="12" t="s">
        <v>186</v>
      </c>
    </row>
    <row r="341" spans="2:51" s="165" customFormat="1" ht="12">
      <c r="B341" s="164"/>
      <c r="D341" s="161" t="s">
        <v>178</v>
      </c>
      <c r="E341" s="166" t="s">
        <v>1</v>
      </c>
      <c r="F341" s="167" t="s">
        <v>408</v>
      </c>
      <c r="H341" s="166" t="s">
        <v>1</v>
      </c>
      <c r="L341" s="164"/>
      <c r="M341" s="168"/>
      <c r="N341" s="169"/>
      <c r="O341" s="169"/>
      <c r="P341" s="169"/>
      <c r="Q341" s="169"/>
      <c r="R341" s="169"/>
      <c r="S341" s="169"/>
      <c r="T341" s="170"/>
      <c r="AT341" s="166" t="s">
        <v>178</v>
      </c>
      <c r="AU341" s="166" t="s">
        <v>186</v>
      </c>
      <c r="AV341" s="165" t="s">
        <v>75</v>
      </c>
      <c r="AW341" s="165" t="s">
        <v>25</v>
      </c>
      <c r="AX341" s="165" t="s">
        <v>68</v>
      </c>
      <c r="AY341" s="166" t="s">
        <v>167</v>
      </c>
    </row>
    <row r="342" spans="2:51" s="172" customFormat="1" ht="12">
      <c r="B342" s="171"/>
      <c r="D342" s="161" t="s">
        <v>178</v>
      </c>
      <c r="E342" s="173" t="s">
        <v>1</v>
      </c>
      <c r="F342" s="174" t="s">
        <v>409</v>
      </c>
      <c r="H342" s="175">
        <v>43.52</v>
      </c>
      <c r="L342" s="171"/>
      <c r="M342" s="176"/>
      <c r="N342" s="177"/>
      <c r="O342" s="177"/>
      <c r="P342" s="177"/>
      <c r="Q342" s="177"/>
      <c r="R342" s="177"/>
      <c r="S342" s="177"/>
      <c r="T342" s="178"/>
      <c r="AT342" s="173" t="s">
        <v>178</v>
      </c>
      <c r="AU342" s="173" t="s">
        <v>186</v>
      </c>
      <c r="AV342" s="172" t="s">
        <v>77</v>
      </c>
      <c r="AW342" s="172" t="s">
        <v>25</v>
      </c>
      <c r="AX342" s="172" t="s">
        <v>68</v>
      </c>
      <c r="AY342" s="173" t="s">
        <v>167</v>
      </c>
    </row>
    <row r="343" spans="2:51" s="165" customFormat="1" ht="12">
      <c r="B343" s="164"/>
      <c r="D343" s="161" t="s">
        <v>178</v>
      </c>
      <c r="E343" s="166" t="s">
        <v>1</v>
      </c>
      <c r="F343" s="167" t="s">
        <v>410</v>
      </c>
      <c r="H343" s="166" t="s">
        <v>1</v>
      </c>
      <c r="L343" s="164"/>
      <c r="M343" s="168"/>
      <c r="N343" s="169"/>
      <c r="O343" s="169"/>
      <c r="P343" s="169"/>
      <c r="Q343" s="169"/>
      <c r="R343" s="169"/>
      <c r="S343" s="169"/>
      <c r="T343" s="170"/>
      <c r="AT343" s="166" t="s">
        <v>178</v>
      </c>
      <c r="AU343" s="166" t="s">
        <v>186</v>
      </c>
      <c r="AV343" s="165" t="s">
        <v>75</v>
      </c>
      <c r="AW343" s="165" t="s">
        <v>25</v>
      </c>
      <c r="AX343" s="165" t="s">
        <v>68</v>
      </c>
      <c r="AY343" s="166" t="s">
        <v>167</v>
      </c>
    </row>
    <row r="344" spans="2:51" s="172" customFormat="1" ht="12">
      <c r="B344" s="171"/>
      <c r="D344" s="161" t="s">
        <v>178</v>
      </c>
      <c r="E344" s="173" t="s">
        <v>1</v>
      </c>
      <c r="F344" s="174" t="s">
        <v>411</v>
      </c>
      <c r="H344" s="175">
        <v>130.48</v>
      </c>
      <c r="L344" s="171"/>
      <c r="M344" s="176"/>
      <c r="N344" s="177"/>
      <c r="O344" s="177"/>
      <c r="P344" s="177"/>
      <c r="Q344" s="177"/>
      <c r="R344" s="177"/>
      <c r="S344" s="177"/>
      <c r="T344" s="178"/>
      <c r="AT344" s="173" t="s">
        <v>178</v>
      </c>
      <c r="AU344" s="173" t="s">
        <v>186</v>
      </c>
      <c r="AV344" s="172" t="s">
        <v>77</v>
      </c>
      <c r="AW344" s="172" t="s">
        <v>25</v>
      </c>
      <c r="AX344" s="172" t="s">
        <v>68</v>
      </c>
      <c r="AY344" s="173" t="s">
        <v>167</v>
      </c>
    </row>
    <row r="345" spans="2:51" s="165" customFormat="1" ht="12">
      <c r="B345" s="164"/>
      <c r="D345" s="161" t="s">
        <v>178</v>
      </c>
      <c r="E345" s="166" t="s">
        <v>1</v>
      </c>
      <c r="F345" s="167" t="s">
        <v>412</v>
      </c>
      <c r="H345" s="166" t="s">
        <v>1</v>
      </c>
      <c r="L345" s="164"/>
      <c r="M345" s="168"/>
      <c r="N345" s="169"/>
      <c r="O345" s="169"/>
      <c r="P345" s="169"/>
      <c r="Q345" s="169"/>
      <c r="R345" s="169"/>
      <c r="S345" s="169"/>
      <c r="T345" s="170"/>
      <c r="AT345" s="166" t="s">
        <v>178</v>
      </c>
      <c r="AU345" s="166" t="s">
        <v>186</v>
      </c>
      <c r="AV345" s="165" t="s">
        <v>75</v>
      </c>
      <c r="AW345" s="165" t="s">
        <v>25</v>
      </c>
      <c r="AX345" s="165" t="s">
        <v>68</v>
      </c>
      <c r="AY345" s="166" t="s">
        <v>167</v>
      </c>
    </row>
    <row r="346" spans="2:51" s="172" customFormat="1" ht="12">
      <c r="B346" s="171"/>
      <c r="D346" s="161" t="s">
        <v>178</v>
      </c>
      <c r="E346" s="173" t="s">
        <v>1</v>
      </c>
      <c r="F346" s="174" t="s">
        <v>413</v>
      </c>
      <c r="H346" s="175">
        <v>32.51</v>
      </c>
      <c r="L346" s="171"/>
      <c r="M346" s="176"/>
      <c r="N346" s="177"/>
      <c r="O346" s="177"/>
      <c r="P346" s="177"/>
      <c r="Q346" s="177"/>
      <c r="R346" s="177"/>
      <c r="S346" s="177"/>
      <c r="T346" s="178"/>
      <c r="AT346" s="173" t="s">
        <v>178</v>
      </c>
      <c r="AU346" s="173" t="s">
        <v>186</v>
      </c>
      <c r="AV346" s="172" t="s">
        <v>77</v>
      </c>
      <c r="AW346" s="172" t="s">
        <v>25</v>
      </c>
      <c r="AX346" s="172" t="s">
        <v>68</v>
      </c>
      <c r="AY346" s="173" t="s">
        <v>167</v>
      </c>
    </row>
    <row r="347" spans="2:51" s="180" customFormat="1" ht="12">
      <c r="B347" s="179"/>
      <c r="D347" s="161" t="s">
        <v>178</v>
      </c>
      <c r="E347" s="181" t="s">
        <v>1</v>
      </c>
      <c r="F347" s="182" t="s">
        <v>204</v>
      </c>
      <c r="H347" s="183">
        <v>206.51</v>
      </c>
      <c r="L347" s="179"/>
      <c r="M347" s="184"/>
      <c r="N347" s="185"/>
      <c r="O347" s="185"/>
      <c r="P347" s="185"/>
      <c r="Q347" s="185"/>
      <c r="R347" s="185"/>
      <c r="S347" s="185"/>
      <c r="T347" s="186"/>
      <c r="AT347" s="181" t="s">
        <v>178</v>
      </c>
      <c r="AU347" s="181" t="s">
        <v>186</v>
      </c>
      <c r="AV347" s="180" t="s">
        <v>174</v>
      </c>
      <c r="AW347" s="180" t="s">
        <v>25</v>
      </c>
      <c r="AX347" s="180" t="s">
        <v>75</v>
      </c>
      <c r="AY347" s="181" t="s">
        <v>167</v>
      </c>
    </row>
    <row r="348" spans="2:63" s="137" customFormat="1" ht="20.85" customHeight="1">
      <c r="B348" s="136"/>
      <c r="D348" s="138" t="s">
        <v>67</v>
      </c>
      <c r="E348" s="147" t="s">
        <v>414</v>
      </c>
      <c r="F348" s="147" t="s">
        <v>415</v>
      </c>
      <c r="J348" s="148">
        <f>BK348</f>
        <v>0</v>
      </c>
      <c r="L348" s="136"/>
      <c r="M348" s="141"/>
      <c r="N348" s="142"/>
      <c r="O348" s="142"/>
      <c r="P348" s="143">
        <f>SUM(P349:P378)</f>
        <v>1020.327595</v>
      </c>
      <c r="Q348" s="142"/>
      <c r="R348" s="143">
        <f>SUM(R349:R378)</f>
        <v>132.09288585</v>
      </c>
      <c r="S348" s="142"/>
      <c r="T348" s="144">
        <f>SUM(T349:T378)</f>
        <v>0</v>
      </c>
      <c r="AR348" s="138" t="s">
        <v>75</v>
      </c>
      <c r="AT348" s="145" t="s">
        <v>67</v>
      </c>
      <c r="AU348" s="145" t="s">
        <v>77</v>
      </c>
      <c r="AY348" s="138" t="s">
        <v>167</v>
      </c>
      <c r="BK348" s="146">
        <f>SUM(BK349:BK378)</f>
        <v>0</v>
      </c>
    </row>
    <row r="349" spans="2:65" s="25" customFormat="1" ht="16.5" customHeight="1">
      <c r="B349" s="24"/>
      <c r="C349" s="149" t="s">
        <v>416</v>
      </c>
      <c r="D349" s="149" t="s">
        <v>169</v>
      </c>
      <c r="E349" s="150" t="s">
        <v>417</v>
      </c>
      <c r="F349" s="151" t="s">
        <v>418</v>
      </c>
      <c r="G349" s="152" t="s">
        <v>208</v>
      </c>
      <c r="H349" s="153">
        <v>965.4</v>
      </c>
      <c r="I349" s="3"/>
      <c r="J349" s="154">
        <f>ROUND(I349*H349,2)</f>
        <v>0</v>
      </c>
      <c r="K349" s="151" t="s">
        <v>173</v>
      </c>
      <c r="L349" s="24"/>
      <c r="M349" s="155" t="s">
        <v>1</v>
      </c>
      <c r="N349" s="156" t="s">
        <v>33</v>
      </c>
      <c r="O349" s="157">
        <v>0.032</v>
      </c>
      <c r="P349" s="157">
        <f>O349*H349</f>
        <v>30.8928</v>
      </c>
      <c r="Q349" s="157">
        <v>0</v>
      </c>
      <c r="R349" s="157">
        <f>Q349*H349</f>
        <v>0</v>
      </c>
      <c r="S349" s="157">
        <v>0</v>
      </c>
      <c r="T349" s="158">
        <f>S349*H349</f>
        <v>0</v>
      </c>
      <c r="AR349" s="159" t="s">
        <v>291</v>
      </c>
      <c r="AT349" s="159" t="s">
        <v>169</v>
      </c>
      <c r="AU349" s="159" t="s">
        <v>186</v>
      </c>
      <c r="AY349" s="12" t="s">
        <v>167</v>
      </c>
      <c r="BE349" s="160">
        <f>IF(N349="základní",J349,0)</f>
        <v>0</v>
      </c>
      <c r="BF349" s="160">
        <f>IF(N349="snížená",J349,0)</f>
        <v>0</v>
      </c>
      <c r="BG349" s="160">
        <f>IF(N349="zákl. přenesená",J349,0)</f>
        <v>0</v>
      </c>
      <c r="BH349" s="160">
        <f>IF(N349="sníž. přenesená",J349,0)</f>
        <v>0</v>
      </c>
      <c r="BI349" s="160">
        <f>IF(N349="nulová",J349,0)</f>
        <v>0</v>
      </c>
      <c r="BJ349" s="12" t="s">
        <v>75</v>
      </c>
      <c r="BK349" s="160">
        <f>ROUND(I349*H349,2)</f>
        <v>0</v>
      </c>
      <c r="BL349" s="12" t="s">
        <v>291</v>
      </c>
      <c r="BM349" s="159" t="s">
        <v>419</v>
      </c>
    </row>
    <row r="350" spans="2:47" s="25" customFormat="1" ht="19.5">
      <c r="B350" s="24"/>
      <c r="D350" s="161" t="s">
        <v>176</v>
      </c>
      <c r="F350" s="162" t="s">
        <v>420</v>
      </c>
      <c r="L350" s="24"/>
      <c r="M350" s="163"/>
      <c r="N350" s="50"/>
      <c r="O350" s="50"/>
      <c r="P350" s="50"/>
      <c r="Q350" s="50"/>
      <c r="R350" s="50"/>
      <c r="S350" s="50"/>
      <c r="T350" s="51"/>
      <c r="AT350" s="12" t="s">
        <v>176</v>
      </c>
      <c r="AU350" s="12" t="s">
        <v>186</v>
      </c>
    </row>
    <row r="351" spans="2:51" s="165" customFormat="1" ht="12">
      <c r="B351" s="164"/>
      <c r="D351" s="161" t="s">
        <v>178</v>
      </c>
      <c r="E351" s="166" t="s">
        <v>1</v>
      </c>
      <c r="F351" s="167" t="s">
        <v>421</v>
      </c>
      <c r="H351" s="166" t="s">
        <v>1</v>
      </c>
      <c r="L351" s="164"/>
      <c r="M351" s="168"/>
      <c r="N351" s="169"/>
      <c r="O351" s="169"/>
      <c r="P351" s="169"/>
      <c r="Q351" s="169"/>
      <c r="R351" s="169"/>
      <c r="S351" s="169"/>
      <c r="T351" s="170"/>
      <c r="AT351" s="166" t="s">
        <v>178</v>
      </c>
      <c r="AU351" s="166" t="s">
        <v>186</v>
      </c>
      <c r="AV351" s="165" t="s">
        <v>75</v>
      </c>
      <c r="AW351" s="165" t="s">
        <v>25</v>
      </c>
      <c r="AX351" s="165" t="s">
        <v>68</v>
      </c>
      <c r="AY351" s="166" t="s">
        <v>167</v>
      </c>
    </row>
    <row r="352" spans="2:51" s="172" customFormat="1" ht="12">
      <c r="B352" s="171"/>
      <c r="D352" s="161" t="s">
        <v>178</v>
      </c>
      <c r="E352" s="173" t="s">
        <v>1</v>
      </c>
      <c r="F352" s="174" t="s">
        <v>422</v>
      </c>
      <c r="H352" s="175">
        <v>965.4</v>
      </c>
      <c r="L352" s="171"/>
      <c r="M352" s="176"/>
      <c r="N352" s="177"/>
      <c r="O352" s="177"/>
      <c r="P352" s="177"/>
      <c r="Q352" s="177"/>
      <c r="R352" s="177"/>
      <c r="S352" s="177"/>
      <c r="T352" s="178"/>
      <c r="AT352" s="173" t="s">
        <v>178</v>
      </c>
      <c r="AU352" s="173" t="s">
        <v>186</v>
      </c>
      <c r="AV352" s="172" t="s">
        <v>77</v>
      </c>
      <c r="AW352" s="172" t="s">
        <v>25</v>
      </c>
      <c r="AX352" s="172" t="s">
        <v>75</v>
      </c>
      <c r="AY352" s="173" t="s">
        <v>167</v>
      </c>
    </row>
    <row r="353" spans="2:65" s="25" customFormat="1" ht="16.5" customHeight="1">
      <c r="B353" s="24"/>
      <c r="C353" s="149" t="s">
        <v>423</v>
      </c>
      <c r="D353" s="149" t="s">
        <v>169</v>
      </c>
      <c r="E353" s="150" t="s">
        <v>424</v>
      </c>
      <c r="F353" s="151" t="s">
        <v>425</v>
      </c>
      <c r="G353" s="152" t="s">
        <v>208</v>
      </c>
      <c r="H353" s="153">
        <v>965.4</v>
      </c>
      <c r="I353" s="3"/>
      <c r="J353" s="154">
        <f>ROUND(I353*H353,2)</f>
        <v>0</v>
      </c>
      <c r="K353" s="151" t="s">
        <v>173</v>
      </c>
      <c r="L353" s="24"/>
      <c r="M353" s="155" t="s">
        <v>1</v>
      </c>
      <c r="N353" s="156" t="s">
        <v>33</v>
      </c>
      <c r="O353" s="157">
        <v>0.113</v>
      </c>
      <c r="P353" s="157">
        <f>O353*H353</f>
        <v>109.0902</v>
      </c>
      <c r="Q353" s="157">
        <v>0.0001575</v>
      </c>
      <c r="R353" s="157">
        <f>Q353*H353</f>
        <v>0.1520505</v>
      </c>
      <c r="S353" s="157">
        <v>0</v>
      </c>
      <c r="T353" s="158">
        <f>S353*H353</f>
        <v>0</v>
      </c>
      <c r="AR353" s="159" t="s">
        <v>291</v>
      </c>
      <c r="AT353" s="159" t="s">
        <v>169</v>
      </c>
      <c r="AU353" s="159" t="s">
        <v>186</v>
      </c>
      <c r="AY353" s="12" t="s">
        <v>167</v>
      </c>
      <c r="BE353" s="160">
        <f>IF(N353="základní",J353,0)</f>
        <v>0</v>
      </c>
      <c r="BF353" s="160">
        <f>IF(N353="snížená",J353,0)</f>
        <v>0</v>
      </c>
      <c r="BG353" s="160">
        <f>IF(N353="zákl. přenesená",J353,0)</f>
        <v>0</v>
      </c>
      <c r="BH353" s="160">
        <f>IF(N353="sníž. přenesená",J353,0)</f>
        <v>0</v>
      </c>
      <c r="BI353" s="160">
        <f>IF(N353="nulová",J353,0)</f>
        <v>0</v>
      </c>
      <c r="BJ353" s="12" t="s">
        <v>75</v>
      </c>
      <c r="BK353" s="160">
        <f>ROUND(I353*H353,2)</f>
        <v>0</v>
      </c>
      <c r="BL353" s="12" t="s">
        <v>291</v>
      </c>
      <c r="BM353" s="159" t="s">
        <v>426</v>
      </c>
    </row>
    <row r="354" spans="2:47" s="25" customFormat="1" ht="12">
      <c r="B354" s="24"/>
      <c r="D354" s="161" t="s">
        <v>176</v>
      </c>
      <c r="F354" s="162" t="s">
        <v>427</v>
      </c>
      <c r="L354" s="24"/>
      <c r="M354" s="163"/>
      <c r="N354" s="50"/>
      <c r="O354" s="50"/>
      <c r="P354" s="50"/>
      <c r="Q354" s="50"/>
      <c r="R354" s="50"/>
      <c r="S354" s="50"/>
      <c r="T354" s="51"/>
      <c r="AT354" s="12" t="s">
        <v>176</v>
      </c>
      <c r="AU354" s="12" t="s">
        <v>186</v>
      </c>
    </row>
    <row r="355" spans="2:51" s="165" customFormat="1" ht="12">
      <c r="B355" s="164"/>
      <c r="D355" s="161" t="s">
        <v>178</v>
      </c>
      <c r="E355" s="166" t="s">
        <v>1</v>
      </c>
      <c r="F355" s="167" t="s">
        <v>421</v>
      </c>
      <c r="H355" s="166" t="s">
        <v>1</v>
      </c>
      <c r="L355" s="164"/>
      <c r="M355" s="168"/>
      <c r="N355" s="169"/>
      <c r="O355" s="169"/>
      <c r="P355" s="169"/>
      <c r="Q355" s="169"/>
      <c r="R355" s="169"/>
      <c r="S355" s="169"/>
      <c r="T355" s="170"/>
      <c r="AT355" s="166" t="s">
        <v>178</v>
      </c>
      <c r="AU355" s="166" t="s">
        <v>186</v>
      </c>
      <c r="AV355" s="165" t="s">
        <v>75</v>
      </c>
      <c r="AW355" s="165" t="s">
        <v>25</v>
      </c>
      <c r="AX355" s="165" t="s">
        <v>68</v>
      </c>
      <c r="AY355" s="166" t="s">
        <v>167</v>
      </c>
    </row>
    <row r="356" spans="2:51" s="172" customFormat="1" ht="12">
      <c r="B356" s="171"/>
      <c r="D356" s="161" t="s">
        <v>178</v>
      </c>
      <c r="E356" s="173" t="s">
        <v>1</v>
      </c>
      <c r="F356" s="174" t="s">
        <v>422</v>
      </c>
      <c r="H356" s="175">
        <v>965.4</v>
      </c>
      <c r="L356" s="171"/>
      <c r="M356" s="176"/>
      <c r="N356" s="177"/>
      <c r="O356" s="177"/>
      <c r="P356" s="177"/>
      <c r="Q356" s="177"/>
      <c r="R356" s="177"/>
      <c r="S356" s="177"/>
      <c r="T356" s="178"/>
      <c r="AT356" s="173" t="s">
        <v>178</v>
      </c>
      <c r="AU356" s="173" t="s">
        <v>186</v>
      </c>
      <c r="AV356" s="172" t="s">
        <v>77</v>
      </c>
      <c r="AW356" s="172" t="s">
        <v>25</v>
      </c>
      <c r="AX356" s="172" t="s">
        <v>75</v>
      </c>
      <c r="AY356" s="173" t="s">
        <v>167</v>
      </c>
    </row>
    <row r="357" spans="2:65" s="25" customFormat="1" ht="16.5" customHeight="1">
      <c r="B357" s="24"/>
      <c r="C357" s="149" t="s">
        <v>428</v>
      </c>
      <c r="D357" s="149" t="s">
        <v>169</v>
      </c>
      <c r="E357" s="150" t="s">
        <v>429</v>
      </c>
      <c r="F357" s="151" t="s">
        <v>430</v>
      </c>
      <c r="G357" s="152" t="s">
        <v>208</v>
      </c>
      <c r="H357" s="153">
        <v>328.9</v>
      </c>
      <c r="I357" s="3"/>
      <c r="J357" s="154">
        <f>ROUND(I357*H357,2)</f>
        <v>0</v>
      </c>
      <c r="K357" s="151" t="s">
        <v>173</v>
      </c>
      <c r="L357" s="24"/>
      <c r="M357" s="155" t="s">
        <v>1</v>
      </c>
      <c r="N357" s="156" t="s">
        <v>33</v>
      </c>
      <c r="O357" s="157">
        <v>0.264</v>
      </c>
      <c r="P357" s="157">
        <f>O357*H357</f>
        <v>86.8296</v>
      </c>
      <c r="Q357" s="157">
        <v>0.077</v>
      </c>
      <c r="R357" s="157">
        <f>Q357*H357</f>
        <v>25.3253</v>
      </c>
      <c r="S357" s="157">
        <v>0</v>
      </c>
      <c r="T357" s="158">
        <f>S357*H357</f>
        <v>0</v>
      </c>
      <c r="AR357" s="159" t="s">
        <v>174</v>
      </c>
      <c r="AT357" s="159" t="s">
        <v>169</v>
      </c>
      <c r="AU357" s="159" t="s">
        <v>186</v>
      </c>
      <c r="AY357" s="12" t="s">
        <v>167</v>
      </c>
      <c r="BE357" s="160">
        <f>IF(N357="základní",J357,0)</f>
        <v>0</v>
      </c>
      <c r="BF357" s="160">
        <f>IF(N357="snížená",J357,0)</f>
        <v>0</v>
      </c>
      <c r="BG357" s="160">
        <f>IF(N357="zákl. přenesená",J357,0)</f>
        <v>0</v>
      </c>
      <c r="BH357" s="160">
        <f>IF(N357="sníž. přenesená",J357,0)</f>
        <v>0</v>
      </c>
      <c r="BI357" s="160">
        <f>IF(N357="nulová",J357,0)</f>
        <v>0</v>
      </c>
      <c r="BJ357" s="12" t="s">
        <v>75</v>
      </c>
      <c r="BK357" s="160">
        <f>ROUND(I357*H357,2)</f>
        <v>0</v>
      </c>
      <c r="BL357" s="12" t="s">
        <v>174</v>
      </c>
      <c r="BM357" s="159" t="s">
        <v>431</v>
      </c>
    </row>
    <row r="358" spans="2:47" s="25" customFormat="1" ht="12">
      <c r="B358" s="24"/>
      <c r="D358" s="161" t="s">
        <v>176</v>
      </c>
      <c r="F358" s="162" t="s">
        <v>432</v>
      </c>
      <c r="L358" s="24"/>
      <c r="M358" s="163"/>
      <c r="N358" s="50"/>
      <c r="O358" s="50"/>
      <c r="P358" s="50"/>
      <c r="Q358" s="50"/>
      <c r="R358" s="50"/>
      <c r="S358" s="50"/>
      <c r="T358" s="51"/>
      <c r="AT358" s="12" t="s">
        <v>176</v>
      </c>
      <c r="AU358" s="12" t="s">
        <v>186</v>
      </c>
    </row>
    <row r="359" spans="2:51" s="165" customFormat="1" ht="12">
      <c r="B359" s="164"/>
      <c r="D359" s="161" t="s">
        <v>178</v>
      </c>
      <c r="E359" s="166" t="s">
        <v>1</v>
      </c>
      <c r="F359" s="167" t="s">
        <v>433</v>
      </c>
      <c r="H359" s="166" t="s">
        <v>1</v>
      </c>
      <c r="L359" s="164"/>
      <c r="M359" s="168"/>
      <c r="N359" s="169"/>
      <c r="O359" s="169"/>
      <c r="P359" s="169"/>
      <c r="Q359" s="169"/>
      <c r="R359" s="169"/>
      <c r="S359" s="169"/>
      <c r="T359" s="170"/>
      <c r="AT359" s="166" t="s">
        <v>178</v>
      </c>
      <c r="AU359" s="166" t="s">
        <v>186</v>
      </c>
      <c r="AV359" s="165" t="s">
        <v>75</v>
      </c>
      <c r="AW359" s="165" t="s">
        <v>25</v>
      </c>
      <c r="AX359" s="165" t="s">
        <v>68</v>
      </c>
      <c r="AY359" s="166" t="s">
        <v>167</v>
      </c>
    </row>
    <row r="360" spans="2:51" s="172" customFormat="1" ht="12">
      <c r="B360" s="171"/>
      <c r="D360" s="161" t="s">
        <v>178</v>
      </c>
      <c r="E360" s="173" t="s">
        <v>1</v>
      </c>
      <c r="F360" s="174" t="s">
        <v>434</v>
      </c>
      <c r="H360" s="175">
        <v>328.9</v>
      </c>
      <c r="L360" s="171"/>
      <c r="M360" s="176"/>
      <c r="N360" s="177"/>
      <c r="O360" s="177"/>
      <c r="P360" s="177"/>
      <c r="Q360" s="177"/>
      <c r="R360" s="177"/>
      <c r="S360" s="177"/>
      <c r="T360" s="178"/>
      <c r="AT360" s="173" t="s">
        <v>178</v>
      </c>
      <c r="AU360" s="173" t="s">
        <v>186</v>
      </c>
      <c r="AV360" s="172" t="s">
        <v>77</v>
      </c>
      <c r="AW360" s="172" t="s">
        <v>25</v>
      </c>
      <c r="AX360" s="172" t="s">
        <v>75</v>
      </c>
      <c r="AY360" s="173" t="s">
        <v>167</v>
      </c>
    </row>
    <row r="361" spans="2:65" s="25" customFormat="1" ht="16.5" customHeight="1">
      <c r="B361" s="24"/>
      <c r="C361" s="149" t="s">
        <v>435</v>
      </c>
      <c r="D361" s="149" t="s">
        <v>169</v>
      </c>
      <c r="E361" s="150" t="s">
        <v>436</v>
      </c>
      <c r="F361" s="151" t="s">
        <v>437</v>
      </c>
      <c r="G361" s="152" t="s">
        <v>208</v>
      </c>
      <c r="H361" s="153">
        <v>636.5</v>
      </c>
      <c r="I361" s="3"/>
      <c r="J361" s="154">
        <f>ROUND(I361*H361,2)</f>
        <v>0</v>
      </c>
      <c r="K361" s="151" t="s">
        <v>173</v>
      </c>
      <c r="L361" s="24"/>
      <c r="M361" s="155" t="s">
        <v>1</v>
      </c>
      <c r="N361" s="156" t="s">
        <v>33</v>
      </c>
      <c r="O361" s="157">
        <v>0.443</v>
      </c>
      <c r="P361" s="157">
        <f>O361*H361</f>
        <v>281.9695</v>
      </c>
      <c r="Q361" s="157">
        <v>0.1117</v>
      </c>
      <c r="R361" s="157">
        <f>Q361*H361</f>
        <v>71.09705</v>
      </c>
      <c r="S361" s="157">
        <v>0</v>
      </c>
      <c r="T361" s="158">
        <f>S361*H361</f>
        <v>0</v>
      </c>
      <c r="AR361" s="159" t="s">
        <v>174</v>
      </c>
      <c r="AT361" s="159" t="s">
        <v>169</v>
      </c>
      <c r="AU361" s="159" t="s">
        <v>186</v>
      </c>
      <c r="AY361" s="12" t="s">
        <v>167</v>
      </c>
      <c r="BE361" s="160">
        <f>IF(N361="základní",J361,0)</f>
        <v>0</v>
      </c>
      <c r="BF361" s="160">
        <f>IF(N361="snížená",J361,0)</f>
        <v>0</v>
      </c>
      <c r="BG361" s="160">
        <f>IF(N361="zákl. přenesená",J361,0)</f>
        <v>0</v>
      </c>
      <c r="BH361" s="160">
        <f>IF(N361="sníž. přenesená",J361,0)</f>
        <v>0</v>
      </c>
      <c r="BI361" s="160">
        <f>IF(N361="nulová",J361,0)</f>
        <v>0</v>
      </c>
      <c r="BJ361" s="12" t="s">
        <v>75</v>
      </c>
      <c r="BK361" s="160">
        <f>ROUND(I361*H361,2)</f>
        <v>0</v>
      </c>
      <c r="BL361" s="12" t="s">
        <v>174</v>
      </c>
      <c r="BM361" s="159" t="s">
        <v>438</v>
      </c>
    </row>
    <row r="362" spans="2:47" s="25" customFormat="1" ht="12">
      <c r="B362" s="24"/>
      <c r="D362" s="161" t="s">
        <v>176</v>
      </c>
      <c r="F362" s="162" t="s">
        <v>439</v>
      </c>
      <c r="L362" s="24"/>
      <c r="M362" s="163"/>
      <c r="N362" s="50"/>
      <c r="O362" s="50"/>
      <c r="P362" s="50"/>
      <c r="Q362" s="50"/>
      <c r="R362" s="50"/>
      <c r="S362" s="50"/>
      <c r="T362" s="51"/>
      <c r="AT362" s="12" t="s">
        <v>176</v>
      </c>
      <c r="AU362" s="12" t="s">
        <v>186</v>
      </c>
    </row>
    <row r="363" spans="2:51" s="165" customFormat="1" ht="12">
      <c r="B363" s="164"/>
      <c r="D363" s="161" t="s">
        <v>178</v>
      </c>
      <c r="E363" s="166" t="s">
        <v>1</v>
      </c>
      <c r="F363" s="167" t="s">
        <v>440</v>
      </c>
      <c r="H363" s="166" t="s">
        <v>1</v>
      </c>
      <c r="L363" s="164"/>
      <c r="M363" s="168"/>
      <c r="N363" s="169"/>
      <c r="O363" s="169"/>
      <c r="P363" s="169"/>
      <c r="Q363" s="169"/>
      <c r="R363" s="169"/>
      <c r="S363" s="169"/>
      <c r="T363" s="170"/>
      <c r="AT363" s="166" t="s">
        <v>178</v>
      </c>
      <c r="AU363" s="166" t="s">
        <v>186</v>
      </c>
      <c r="AV363" s="165" t="s">
        <v>75</v>
      </c>
      <c r="AW363" s="165" t="s">
        <v>25</v>
      </c>
      <c r="AX363" s="165" t="s">
        <v>68</v>
      </c>
      <c r="AY363" s="166" t="s">
        <v>167</v>
      </c>
    </row>
    <row r="364" spans="2:51" s="172" customFormat="1" ht="12">
      <c r="B364" s="171"/>
      <c r="D364" s="161" t="s">
        <v>178</v>
      </c>
      <c r="E364" s="173" t="s">
        <v>1</v>
      </c>
      <c r="F364" s="174" t="s">
        <v>441</v>
      </c>
      <c r="H364" s="175">
        <v>636.5</v>
      </c>
      <c r="L364" s="171"/>
      <c r="M364" s="176"/>
      <c r="N364" s="177"/>
      <c r="O364" s="177"/>
      <c r="P364" s="177"/>
      <c r="Q364" s="177"/>
      <c r="R364" s="177"/>
      <c r="S364" s="177"/>
      <c r="T364" s="178"/>
      <c r="AT364" s="173" t="s">
        <v>178</v>
      </c>
      <c r="AU364" s="173" t="s">
        <v>186</v>
      </c>
      <c r="AV364" s="172" t="s">
        <v>77</v>
      </c>
      <c r="AW364" s="172" t="s">
        <v>25</v>
      </c>
      <c r="AX364" s="172" t="s">
        <v>75</v>
      </c>
      <c r="AY364" s="173" t="s">
        <v>167</v>
      </c>
    </row>
    <row r="365" spans="2:65" s="25" customFormat="1" ht="24" customHeight="1">
      <c r="B365" s="24"/>
      <c r="C365" s="149" t="s">
        <v>442</v>
      </c>
      <c r="D365" s="149" t="s">
        <v>169</v>
      </c>
      <c r="E365" s="150" t="s">
        <v>443</v>
      </c>
      <c r="F365" s="151" t="s">
        <v>444</v>
      </c>
      <c r="G365" s="152" t="s">
        <v>208</v>
      </c>
      <c r="H365" s="153">
        <v>636.5</v>
      </c>
      <c r="I365" s="3"/>
      <c r="J365" s="154">
        <f>ROUND(I365*H365,2)</f>
        <v>0</v>
      </c>
      <c r="K365" s="151" t="s">
        <v>173</v>
      </c>
      <c r="L365" s="24"/>
      <c r="M365" s="155" t="s">
        <v>1</v>
      </c>
      <c r="N365" s="156" t="s">
        <v>33</v>
      </c>
      <c r="O365" s="157">
        <v>0.294</v>
      </c>
      <c r="P365" s="157">
        <f>O365*H365</f>
        <v>187.131</v>
      </c>
      <c r="Q365" s="157">
        <v>0.0378</v>
      </c>
      <c r="R365" s="157">
        <f>Q365*H365</f>
        <v>24.0597</v>
      </c>
      <c r="S365" s="157">
        <v>0</v>
      </c>
      <c r="T365" s="158">
        <f>S365*H365</f>
        <v>0</v>
      </c>
      <c r="AR365" s="159" t="s">
        <v>174</v>
      </c>
      <c r="AT365" s="159" t="s">
        <v>169</v>
      </c>
      <c r="AU365" s="159" t="s">
        <v>186</v>
      </c>
      <c r="AY365" s="12" t="s">
        <v>167</v>
      </c>
      <c r="BE365" s="160">
        <f>IF(N365="základní",J365,0)</f>
        <v>0</v>
      </c>
      <c r="BF365" s="160">
        <f>IF(N365="snížená",J365,0)</f>
        <v>0</v>
      </c>
      <c r="BG365" s="160">
        <f>IF(N365="zákl. přenesená",J365,0)</f>
        <v>0</v>
      </c>
      <c r="BH365" s="160">
        <f>IF(N365="sníž. přenesená",J365,0)</f>
        <v>0</v>
      </c>
      <c r="BI365" s="160">
        <f>IF(N365="nulová",J365,0)</f>
        <v>0</v>
      </c>
      <c r="BJ365" s="12" t="s">
        <v>75</v>
      </c>
      <c r="BK365" s="160">
        <f>ROUND(I365*H365,2)</f>
        <v>0</v>
      </c>
      <c r="BL365" s="12" t="s">
        <v>174</v>
      </c>
      <c r="BM365" s="159" t="s">
        <v>445</v>
      </c>
    </row>
    <row r="366" spans="2:47" s="25" customFormat="1" ht="19.5">
      <c r="B366" s="24"/>
      <c r="D366" s="161" t="s">
        <v>176</v>
      </c>
      <c r="F366" s="162" t="s">
        <v>446</v>
      </c>
      <c r="L366" s="24"/>
      <c r="M366" s="163"/>
      <c r="N366" s="50"/>
      <c r="O366" s="50"/>
      <c r="P366" s="50"/>
      <c r="Q366" s="50"/>
      <c r="R366" s="50"/>
      <c r="S366" s="50"/>
      <c r="T366" s="51"/>
      <c r="AT366" s="12" t="s">
        <v>176</v>
      </c>
      <c r="AU366" s="12" t="s">
        <v>186</v>
      </c>
    </row>
    <row r="367" spans="2:51" s="165" customFormat="1" ht="12">
      <c r="B367" s="164"/>
      <c r="D367" s="161" t="s">
        <v>178</v>
      </c>
      <c r="E367" s="166" t="s">
        <v>1</v>
      </c>
      <c r="F367" s="167" t="s">
        <v>440</v>
      </c>
      <c r="H367" s="166" t="s">
        <v>1</v>
      </c>
      <c r="L367" s="164"/>
      <c r="M367" s="168"/>
      <c r="N367" s="169"/>
      <c r="O367" s="169"/>
      <c r="P367" s="169"/>
      <c r="Q367" s="169"/>
      <c r="R367" s="169"/>
      <c r="S367" s="169"/>
      <c r="T367" s="170"/>
      <c r="AT367" s="166" t="s">
        <v>178</v>
      </c>
      <c r="AU367" s="166" t="s">
        <v>186</v>
      </c>
      <c r="AV367" s="165" t="s">
        <v>75</v>
      </c>
      <c r="AW367" s="165" t="s">
        <v>25</v>
      </c>
      <c r="AX367" s="165" t="s">
        <v>68</v>
      </c>
      <c r="AY367" s="166" t="s">
        <v>167</v>
      </c>
    </row>
    <row r="368" spans="2:51" s="172" customFormat="1" ht="12">
      <c r="B368" s="171"/>
      <c r="D368" s="161" t="s">
        <v>178</v>
      </c>
      <c r="E368" s="173" t="s">
        <v>1</v>
      </c>
      <c r="F368" s="174" t="s">
        <v>441</v>
      </c>
      <c r="H368" s="175">
        <v>636.5</v>
      </c>
      <c r="L368" s="171"/>
      <c r="M368" s="176"/>
      <c r="N368" s="177"/>
      <c r="O368" s="177"/>
      <c r="P368" s="177"/>
      <c r="Q368" s="177"/>
      <c r="R368" s="177"/>
      <c r="S368" s="177"/>
      <c r="T368" s="178"/>
      <c r="AT368" s="173" t="s">
        <v>178</v>
      </c>
      <c r="AU368" s="173" t="s">
        <v>186</v>
      </c>
      <c r="AV368" s="172" t="s">
        <v>77</v>
      </c>
      <c r="AW368" s="172" t="s">
        <v>25</v>
      </c>
      <c r="AX368" s="172" t="s">
        <v>75</v>
      </c>
      <c r="AY368" s="173" t="s">
        <v>167</v>
      </c>
    </row>
    <row r="369" spans="2:65" s="25" customFormat="1" ht="16.5" customHeight="1">
      <c r="B369" s="24"/>
      <c r="C369" s="149" t="s">
        <v>447</v>
      </c>
      <c r="D369" s="149" t="s">
        <v>169</v>
      </c>
      <c r="E369" s="150" t="s">
        <v>448</v>
      </c>
      <c r="F369" s="151" t="s">
        <v>449</v>
      </c>
      <c r="G369" s="152" t="s">
        <v>208</v>
      </c>
      <c r="H369" s="153">
        <v>965.4</v>
      </c>
      <c r="I369" s="3"/>
      <c r="J369" s="154">
        <f>ROUND(I369*H369,2)</f>
        <v>0</v>
      </c>
      <c r="K369" s="151" t="s">
        <v>173</v>
      </c>
      <c r="L369" s="24"/>
      <c r="M369" s="155" t="s">
        <v>1</v>
      </c>
      <c r="N369" s="156" t="s">
        <v>33</v>
      </c>
      <c r="O369" s="157">
        <v>0.309</v>
      </c>
      <c r="P369" s="157">
        <f>O369*H369</f>
        <v>298.3086</v>
      </c>
      <c r="Q369" s="157">
        <v>0.00065</v>
      </c>
      <c r="R369" s="157">
        <f>Q369*H369</f>
        <v>0.6275099999999999</v>
      </c>
      <c r="S369" s="157">
        <v>0</v>
      </c>
      <c r="T369" s="158">
        <f>S369*H369</f>
        <v>0</v>
      </c>
      <c r="AR369" s="159" t="s">
        <v>291</v>
      </c>
      <c r="AT369" s="159" t="s">
        <v>169</v>
      </c>
      <c r="AU369" s="159" t="s">
        <v>186</v>
      </c>
      <c r="AY369" s="12" t="s">
        <v>167</v>
      </c>
      <c r="BE369" s="160">
        <f>IF(N369="základní",J369,0)</f>
        <v>0</v>
      </c>
      <c r="BF369" s="160">
        <f>IF(N369="snížená",J369,0)</f>
        <v>0</v>
      </c>
      <c r="BG369" s="160">
        <f>IF(N369="zákl. přenesená",J369,0)</f>
        <v>0</v>
      </c>
      <c r="BH369" s="160">
        <f>IF(N369="sníž. přenesená",J369,0)</f>
        <v>0</v>
      </c>
      <c r="BI369" s="160">
        <f>IF(N369="nulová",J369,0)</f>
        <v>0</v>
      </c>
      <c r="BJ369" s="12" t="s">
        <v>75</v>
      </c>
      <c r="BK369" s="160">
        <f>ROUND(I369*H369,2)</f>
        <v>0</v>
      </c>
      <c r="BL369" s="12" t="s">
        <v>291</v>
      </c>
      <c r="BM369" s="159" t="s">
        <v>450</v>
      </c>
    </row>
    <row r="370" spans="2:47" s="25" customFormat="1" ht="12">
      <c r="B370" s="24"/>
      <c r="D370" s="161" t="s">
        <v>176</v>
      </c>
      <c r="F370" s="162" t="s">
        <v>451</v>
      </c>
      <c r="L370" s="24"/>
      <c r="M370" s="163"/>
      <c r="N370" s="50"/>
      <c r="O370" s="50"/>
      <c r="P370" s="50"/>
      <c r="Q370" s="50"/>
      <c r="R370" s="50"/>
      <c r="S370" s="50"/>
      <c r="T370" s="51"/>
      <c r="AT370" s="12" t="s">
        <v>176</v>
      </c>
      <c r="AU370" s="12" t="s">
        <v>186</v>
      </c>
    </row>
    <row r="371" spans="2:51" s="165" customFormat="1" ht="12">
      <c r="B371" s="164"/>
      <c r="D371" s="161" t="s">
        <v>178</v>
      </c>
      <c r="E371" s="166" t="s">
        <v>1</v>
      </c>
      <c r="F371" s="167" t="s">
        <v>421</v>
      </c>
      <c r="H371" s="166" t="s">
        <v>1</v>
      </c>
      <c r="L371" s="164"/>
      <c r="M371" s="168"/>
      <c r="N371" s="169"/>
      <c r="O371" s="169"/>
      <c r="P371" s="169"/>
      <c r="Q371" s="169"/>
      <c r="R371" s="169"/>
      <c r="S371" s="169"/>
      <c r="T371" s="170"/>
      <c r="AT371" s="166" t="s">
        <v>178</v>
      </c>
      <c r="AU371" s="166" t="s">
        <v>186</v>
      </c>
      <c r="AV371" s="165" t="s">
        <v>75</v>
      </c>
      <c r="AW371" s="165" t="s">
        <v>25</v>
      </c>
      <c r="AX371" s="165" t="s">
        <v>68</v>
      </c>
      <c r="AY371" s="166" t="s">
        <v>167</v>
      </c>
    </row>
    <row r="372" spans="2:51" s="172" customFormat="1" ht="12">
      <c r="B372" s="171"/>
      <c r="D372" s="161" t="s">
        <v>178</v>
      </c>
      <c r="E372" s="173" t="s">
        <v>1</v>
      </c>
      <c r="F372" s="174" t="s">
        <v>422</v>
      </c>
      <c r="H372" s="175">
        <v>965.4</v>
      </c>
      <c r="L372" s="171"/>
      <c r="M372" s="176"/>
      <c r="N372" s="177"/>
      <c r="O372" s="177"/>
      <c r="P372" s="177"/>
      <c r="Q372" s="177"/>
      <c r="R372" s="177"/>
      <c r="S372" s="177"/>
      <c r="T372" s="178"/>
      <c r="AT372" s="173" t="s">
        <v>178</v>
      </c>
      <c r="AU372" s="173" t="s">
        <v>186</v>
      </c>
      <c r="AV372" s="172" t="s">
        <v>77</v>
      </c>
      <c r="AW372" s="172" t="s">
        <v>25</v>
      </c>
      <c r="AX372" s="172" t="s">
        <v>75</v>
      </c>
      <c r="AY372" s="173" t="s">
        <v>167</v>
      </c>
    </row>
    <row r="373" spans="2:65" s="25" customFormat="1" ht="24" customHeight="1">
      <c r="B373" s="24"/>
      <c r="C373" s="149" t="s">
        <v>452</v>
      </c>
      <c r="D373" s="149" t="s">
        <v>169</v>
      </c>
      <c r="E373" s="150" t="s">
        <v>453</v>
      </c>
      <c r="F373" s="151" t="s">
        <v>454</v>
      </c>
      <c r="G373" s="152" t="s">
        <v>172</v>
      </c>
      <c r="H373" s="153">
        <v>4.415</v>
      </c>
      <c r="I373" s="3"/>
      <c r="J373" s="154">
        <f>ROUND(I373*H373,2)</f>
        <v>0</v>
      </c>
      <c r="K373" s="151" t="s">
        <v>173</v>
      </c>
      <c r="L373" s="24"/>
      <c r="M373" s="155" t="s">
        <v>1</v>
      </c>
      <c r="N373" s="156" t="s">
        <v>33</v>
      </c>
      <c r="O373" s="157">
        <v>3.213</v>
      </c>
      <c r="P373" s="157">
        <f>O373*H373</f>
        <v>14.185395</v>
      </c>
      <c r="Q373" s="157">
        <v>2.45329</v>
      </c>
      <c r="R373" s="157">
        <f>Q373*H373</f>
        <v>10.83127535</v>
      </c>
      <c r="S373" s="157">
        <v>0</v>
      </c>
      <c r="T373" s="158">
        <f>S373*H373</f>
        <v>0</v>
      </c>
      <c r="AR373" s="159" t="s">
        <v>174</v>
      </c>
      <c r="AT373" s="159" t="s">
        <v>169</v>
      </c>
      <c r="AU373" s="159" t="s">
        <v>186</v>
      </c>
      <c r="AY373" s="12" t="s">
        <v>167</v>
      </c>
      <c r="BE373" s="160">
        <f>IF(N373="základní",J373,0)</f>
        <v>0</v>
      </c>
      <c r="BF373" s="160">
        <f>IF(N373="snížená",J373,0)</f>
        <v>0</v>
      </c>
      <c r="BG373" s="160">
        <f>IF(N373="zákl. přenesená",J373,0)</f>
        <v>0</v>
      </c>
      <c r="BH373" s="160">
        <f>IF(N373="sníž. přenesená",J373,0)</f>
        <v>0</v>
      </c>
      <c r="BI373" s="160">
        <f>IF(N373="nulová",J373,0)</f>
        <v>0</v>
      </c>
      <c r="BJ373" s="12" t="s">
        <v>75</v>
      </c>
      <c r="BK373" s="160">
        <f>ROUND(I373*H373,2)</f>
        <v>0</v>
      </c>
      <c r="BL373" s="12" t="s">
        <v>174</v>
      </c>
      <c r="BM373" s="159" t="s">
        <v>455</v>
      </c>
    </row>
    <row r="374" spans="2:47" s="25" customFormat="1" ht="19.5">
      <c r="B374" s="24"/>
      <c r="D374" s="161" t="s">
        <v>176</v>
      </c>
      <c r="F374" s="162" t="s">
        <v>456</v>
      </c>
      <c r="L374" s="24"/>
      <c r="M374" s="163"/>
      <c r="N374" s="50"/>
      <c r="O374" s="50"/>
      <c r="P374" s="50"/>
      <c r="Q374" s="50"/>
      <c r="R374" s="50"/>
      <c r="S374" s="50"/>
      <c r="T374" s="51"/>
      <c r="AT374" s="12" t="s">
        <v>176</v>
      </c>
      <c r="AU374" s="12" t="s">
        <v>186</v>
      </c>
    </row>
    <row r="375" spans="2:51" s="165" customFormat="1" ht="12">
      <c r="B375" s="164"/>
      <c r="D375" s="161" t="s">
        <v>178</v>
      </c>
      <c r="E375" s="166" t="s">
        <v>1</v>
      </c>
      <c r="F375" s="167" t="s">
        <v>457</v>
      </c>
      <c r="H375" s="166" t="s">
        <v>1</v>
      </c>
      <c r="L375" s="164"/>
      <c r="M375" s="168"/>
      <c r="N375" s="169"/>
      <c r="O375" s="169"/>
      <c r="P375" s="169"/>
      <c r="Q375" s="169"/>
      <c r="R375" s="169"/>
      <c r="S375" s="169"/>
      <c r="T375" s="170"/>
      <c r="AT375" s="166" t="s">
        <v>178</v>
      </c>
      <c r="AU375" s="166" t="s">
        <v>186</v>
      </c>
      <c r="AV375" s="165" t="s">
        <v>75</v>
      </c>
      <c r="AW375" s="165" t="s">
        <v>25</v>
      </c>
      <c r="AX375" s="165" t="s">
        <v>68</v>
      </c>
      <c r="AY375" s="166" t="s">
        <v>167</v>
      </c>
    </row>
    <row r="376" spans="2:51" s="172" customFormat="1" ht="12">
      <c r="B376" s="171"/>
      <c r="D376" s="161" t="s">
        <v>178</v>
      </c>
      <c r="E376" s="173" t="s">
        <v>1</v>
      </c>
      <c r="F376" s="174" t="s">
        <v>458</v>
      </c>
      <c r="H376" s="175">
        <v>4.415</v>
      </c>
      <c r="L376" s="171"/>
      <c r="M376" s="176"/>
      <c r="N376" s="177"/>
      <c r="O376" s="177"/>
      <c r="P376" s="177"/>
      <c r="Q376" s="177"/>
      <c r="R376" s="177"/>
      <c r="S376" s="177"/>
      <c r="T376" s="178"/>
      <c r="AT376" s="173" t="s">
        <v>178</v>
      </c>
      <c r="AU376" s="173" t="s">
        <v>186</v>
      </c>
      <c r="AV376" s="172" t="s">
        <v>77</v>
      </c>
      <c r="AW376" s="172" t="s">
        <v>25</v>
      </c>
      <c r="AX376" s="172" t="s">
        <v>75</v>
      </c>
      <c r="AY376" s="173" t="s">
        <v>167</v>
      </c>
    </row>
    <row r="377" spans="2:65" s="25" customFormat="1" ht="24" customHeight="1">
      <c r="B377" s="24"/>
      <c r="C377" s="149" t="s">
        <v>459</v>
      </c>
      <c r="D377" s="149" t="s">
        <v>169</v>
      </c>
      <c r="E377" s="150" t="s">
        <v>460</v>
      </c>
      <c r="F377" s="151" t="s">
        <v>461</v>
      </c>
      <c r="G377" s="152" t="s">
        <v>172</v>
      </c>
      <c r="H377" s="153">
        <v>4.415</v>
      </c>
      <c r="I377" s="3"/>
      <c r="J377" s="154">
        <f>ROUND(I377*H377,2)</f>
        <v>0</v>
      </c>
      <c r="K377" s="151" t="s">
        <v>173</v>
      </c>
      <c r="L377" s="24"/>
      <c r="M377" s="155" t="s">
        <v>1</v>
      </c>
      <c r="N377" s="156" t="s">
        <v>33</v>
      </c>
      <c r="O377" s="157">
        <v>2.7</v>
      </c>
      <c r="P377" s="157">
        <f>O377*H377</f>
        <v>11.9205</v>
      </c>
      <c r="Q377" s="157">
        <v>0</v>
      </c>
      <c r="R377" s="157">
        <f>Q377*H377</f>
        <v>0</v>
      </c>
      <c r="S377" s="157">
        <v>0</v>
      </c>
      <c r="T377" s="158">
        <f>S377*H377</f>
        <v>0</v>
      </c>
      <c r="AR377" s="159" t="s">
        <v>174</v>
      </c>
      <c r="AT377" s="159" t="s">
        <v>169</v>
      </c>
      <c r="AU377" s="159" t="s">
        <v>186</v>
      </c>
      <c r="AY377" s="12" t="s">
        <v>167</v>
      </c>
      <c r="BE377" s="160">
        <f>IF(N377="základní",J377,0)</f>
        <v>0</v>
      </c>
      <c r="BF377" s="160">
        <f>IF(N377="snížená",J377,0)</f>
        <v>0</v>
      </c>
      <c r="BG377" s="160">
        <f>IF(N377="zákl. přenesená",J377,0)</f>
        <v>0</v>
      </c>
      <c r="BH377" s="160">
        <f>IF(N377="sníž. přenesená",J377,0)</f>
        <v>0</v>
      </c>
      <c r="BI377" s="160">
        <f>IF(N377="nulová",J377,0)</f>
        <v>0</v>
      </c>
      <c r="BJ377" s="12" t="s">
        <v>75</v>
      </c>
      <c r="BK377" s="160">
        <f>ROUND(I377*H377,2)</f>
        <v>0</v>
      </c>
      <c r="BL377" s="12" t="s">
        <v>174</v>
      </c>
      <c r="BM377" s="159" t="s">
        <v>462</v>
      </c>
    </row>
    <row r="378" spans="2:47" s="25" customFormat="1" ht="19.5">
      <c r="B378" s="24"/>
      <c r="D378" s="161" t="s">
        <v>176</v>
      </c>
      <c r="F378" s="162" t="s">
        <v>463</v>
      </c>
      <c r="L378" s="24"/>
      <c r="M378" s="163"/>
      <c r="N378" s="50"/>
      <c r="O378" s="50"/>
      <c r="P378" s="50"/>
      <c r="Q378" s="50"/>
      <c r="R378" s="50"/>
      <c r="S378" s="50"/>
      <c r="T378" s="51"/>
      <c r="AT378" s="12" t="s">
        <v>176</v>
      </c>
      <c r="AU378" s="12" t="s">
        <v>186</v>
      </c>
    </row>
    <row r="379" spans="2:63" s="137" customFormat="1" ht="22.9" customHeight="1">
      <c r="B379" s="136"/>
      <c r="D379" s="138" t="s">
        <v>67</v>
      </c>
      <c r="E379" s="147" t="s">
        <v>240</v>
      </c>
      <c r="F379" s="147" t="s">
        <v>464</v>
      </c>
      <c r="J379" s="148">
        <f>BK379</f>
        <v>0</v>
      </c>
      <c r="L379" s="136"/>
      <c r="M379" s="141"/>
      <c r="N379" s="142"/>
      <c r="O379" s="142"/>
      <c r="P379" s="143">
        <f>SUM(P380:P485)</f>
        <v>710.590724</v>
      </c>
      <c r="Q379" s="142"/>
      <c r="R379" s="143">
        <f>SUM(R380:R485)</f>
        <v>0.09115</v>
      </c>
      <c r="S379" s="142"/>
      <c r="T379" s="144">
        <f>SUM(T380:T485)</f>
        <v>128.50043600000004</v>
      </c>
      <c r="AR379" s="138" t="s">
        <v>75</v>
      </c>
      <c r="AT379" s="145" t="s">
        <v>67</v>
      </c>
      <c r="AU379" s="145" t="s">
        <v>75</v>
      </c>
      <c r="AY379" s="138" t="s">
        <v>167</v>
      </c>
      <c r="BK379" s="146">
        <f>SUM(BK380:BK485)</f>
        <v>0</v>
      </c>
    </row>
    <row r="380" spans="2:65" s="25" customFormat="1" ht="24" customHeight="1">
      <c r="B380" s="24"/>
      <c r="C380" s="149" t="s">
        <v>465</v>
      </c>
      <c r="D380" s="149" t="s">
        <v>169</v>
      </c>
      <c r="E380" s="150" t="s">
        <v>466</v>
      </c>
      <c r="F380" s="151" t="s">
        <v>467</v>
      </c>
      <c r="G380" s="152" t="s">
        <v>172</v>
      </c>
      <c r="H380" s="153">
        <v>27.711</v>
      </c>
      <c r="I380" s="3"/>
      <c r="J380" s="154">
        <f>ROUND(I380*H380,2)</f>
        <v>0</v>
      </c>
      <c r="K380" s="151" t="s">
        <v>173</v>
      </c>
      <c r="L380" s="24"/>
      <c r="M380" s="155" t="s">
        <v>1</v>
      </c>
      <c r="N380" s="156" t="s">
        <v>33</v>
      </c>
      <c r="O380" s="157">
        <v>1.52</v>
      </c>
      <c r="P380" s="157">
        <f>O380*H380</f>
        <v>42.12072</v>
      </c>
      <c r="Q380" s="157">
        <v>0</v>
      </c>
      <c r="R380" s="157">
        <f>Q380*H380</f>
        <v>0</v>
      </c>
      <c r="S380" s="157">
        <v>1.8</v>
      </c>
      <c r="T380" s="158">
        <f>S380*H380</f>
        <v>49.879799999999996</v>
      </c>
      <c r="AR380" s="159" t="s">
        <v>174</v>
      </c>
      <c r="AT380" s="159" t="s">
        <v>169</v>
      </c>
      <c r="AU380" s="159" t="s">
        <v>77</v>
      </c>
      <c r="AY380" s="12" t="s">
        <v>167</v>
      </c>
      <c r="BE380" s="160">
        <f>IF(N380="základní",J380,0)</f>
        <v>0</v>
      </c>
      <c r="BF380" s="160">
        <f>IF(N380="snížená",J380,0)</f>
        <v>0</v>
      </c>
      <c r="BG380" s="160">
        <f>IF(N380="zákl. přenesená",J380,0)</f>
        <v>0</v>
      </c>
      <c r="BH380" s="160">
        <f>IF(N380="sníž. přenesená",J380,0)</f>
        <v>0</v>
      </c>
      <c r="BI380" s="160">
        <f>IF(N380="nulová",J380,0)</f>
        <v>0</v>
      </c>
      <c r="BJ380" s="12" t="s">
        <v>75</v>
      </c>
      <c r="BK380" s="160">
        <f>ROUND(I380*H380,2)</f>
        <v>0</v>
      </c>
      <c r="BL380" s="12" t="s">
        <v>174</v>
      </c>
      <c r="BM380" s="159" t="s">
        <v>468</v>
      </c>
    </row>
    <row r="381" spans="2:47" s="25" customFormat="1" ht="29.25">
      <c r="B381" s="24"/>
      <c r="D381" s="161" t="s">
        <v>176</v>
      </c>
      <c r="F381" s="162" t="s">
        <v>469</v>
      </c>
      <c r="L381" s="24"/>
      <c r="M381" s="163"/>
      <c r="N381" s="50"/>
      <c r="O381" s="50"/>
      <c r="P381" s="50"/>
      <c r="Q381" s="50"/>
      <c r="R381" s="50"/>
      <c r="S381" s="50"/>
      <c r="T381" s="51"/>
      <c r="AT381" s="12" t="s">
        <v>176</v>
      </c>
      <c r="AU381" s="12" t="s">
        <v>77</v>
      </c>
    </row>
    <row r="382" spans="2:51" s="165" customFormat="1" ht="12">
      <c r="B382" s="164"/>
      <c r="D382" s="161" t="s">
        <v>178</v>
      </c>
      <c r="E382" s="166" t="s">
        <v>1</v>
      </c>
      <c r="F382" s="167" t="s">
        <v>470</v>
      </c>
      <c r="H382" s="166" t="s">
        <v>1</v>
      </c>
      <c r="L382" s="164"/>
      <c r="M382" s="168"/>
      <c r="N382" s="169"/>
      <c r="O382" s="169"/>
      <c r="P382" s="169"/>
      <c r="Q382" s="169"/>
      <c r="R382" s="169"/>
      <c r="S382" s="169"/>
      <c r="T382" s="170"/>
      <c r="AT382" s="166" t="s">
        <v>178</v>
      </c>
      <c r="AU382" s="166" t="s">
        <v>77</v>
      </c>
      <c r="AV382" s="165" t="s">
        <v>75</v>
      </c>
      <c r="AW382" s="165" t="s">
        <v>25</v>
      </c>
      <c r="AX382" s="165" t="s">
        <v>68</v>
      </c>
      <c r="AY382" s="166" t="s">
        <v>167</v>
      </c>
    </row>
    <row r="383" spans="2:51" s="165" customFormat="1" ht="12">
      <c r="B383" s="164"/>
      <c r="D383" s="161" t="s">
        <v>178</v>
      </c>
      <c r="E383" s="166" t="s">
        <v>1</v>
      </c>
      <c r="F383" s="167" t="s">
        <v>471</v>
      </c>
      <c r="H383" s="166" t="s">
        <v>1</v>
      </c>
      <c r="L383" s="164"/>
      <c r="M383" s="168"/>
      <c r="N383" s="169"/>
      <c r="O383" s="169"/>
      <c r="P383" s="169"/>
      <c r="Q383" s="169"/>
      <c r="R383" s="169"/>
      <c r="S383" s="169"/>
      <c r="T383" s="170"/>
      <c r="AT383" s="166" t="s">
        <v>178</v>
      </c>
      <c r="AU383" s="166" t="s">
        <v>77</v>
      </c>
      <c r="AV383" s="165" t="s">
        <v>75</v>
      </c>
      <c r="AW383" s="165" t="s">
        <v>25</v>
      </c>
      <c r="AX383" s="165" t="s">
        <v>68</v>
      </c>
      <c r="AY383" s="166" t="s">
        <v>167</v>
      </c>
    </row>
    <row r="384" spans="2:51" s="172" customFormat="1" ht="12">
      <c r="B384" s="171"/>
      <c r="D384" s="161" t="s">
        <v>178</v>
      </c>
      <c r="E384" s="173" t="s">
        <v>1</v>
      </c>
      <c r="F384" s="174" t="s">
        <v>472</v>
      </c>
      <c r="H384" s="175">
        <v>27.711</v>
      </c>
      <c r="L384" s="171"/>
      <c r="M384" s="176"/>
      <c r="N384" s="177"/>
      <c r="O384" s="177"/>
      <c r="P384" s="177"/>
      <c r="Q384" s="177"/>
      <c r="R384" s="177"/>
      <c r="S384" s="177"/>
      <c r="T384" s="178"/>
      <c r="AT384" s="173" t="s">
        <v>178</v>
      </c>
      <c r="AU384" s="173" t="s">
        <v>77</v>
      </c>
      <c r="AV384" s="172" t="s">
        <v>77</v>
      </c>
      <c r="AW384" s="172" t="s">
        <v>25</v>
      </c>
      <c r="AX384" s="172" t="s">
        <v>75</v>
      </c>
      <c r="AY384" s="173" t="s">
        <v>167</v>
      </c>
    </row>
    <row r="385" spans="2:65" s="25" customFormat="1" ht="16.5" customHeight="1">
      <c r="B385" s="24"/>
      <c r="C385" s="149" t="s">
        <v>473</v>
      </c>
      <c r="D385" s="149" t="s">
        <v>169</v>
      </c>
      <c r="E385" s="150" t="s">
        <v>474</v>
      </c>
      <c r="F385" s="151" t="s">
        <v>475</v>
      </c>
      <c r="G385" s="152" t="s">
        <v>208</v>
      </c>
      <c r="H385" s="153">
        <v>36.864</v>
      </c>
      <c r="I385" s="3"/>
      <c r="J385" s="154">
        <f>ROUND(I385*H385,2)</f>
        <v>0</v>
      </c>
      <c r="K385" s="151" t="s">
        <v>173</v>
      </c>
      <c r="L385" s="24"/>
      <c r="M385" s="155" t="s">
        <v>1</v>
      </c>
      <c r="N385" s="156" t="s">
        <v>33</v>
      </c>
      <c r="O385" s="157">
        <v>0.406</v>
      </c>
      <c r="P385" s="157">
        <f>O385*H385</f>
        <v>14.966784</v>
      </c>
      <c r="Q385" s="157">
        <v>0</v>
      </c>
      <c r="R385" s="157">
        <f>Q385*H385</f>
        <v>0</v>
      </c>
      <c r="S385" s="157">
        <v>0.055</v>
      </c>
      <c r="T385" s="158">
        <f>S385*H385</f>
        <v>2.02752</v>
      </c>
      <c r="AR385" s="159" t="s">
        <v>174</v>
      </c>
      <c r="AT385" s="159" t="s">
        <v>169</v>
      </c>
      <c r="AU385" s="159" t="s">
        <v>77</v>
      </c>
      <c r="AY385" s="12" t="s">
        <v>167</v>
      </c>
      <c r="BE385" s="160">
        <f>IF(N385="základní",J385,0)</f>
        <v>0</v>
      </c>
      <c r="BF385" s="160">
        <f>IF(N385="snížená",J385,0)</f>
        <v>0</v>
      </c>
      <c r="BG385" s="160">
        <f>IF(N385="zákl. přenesená",J385,0)</f>
        <v>0</v>
      </c>
      <c r="BH385" s="160">
        <f>IF(N385="sníž. přenesená",J385,0)</f>
        <v>0</v>
      </c>
      <c r="BI385" s="160">
        <f>IF(N385="nulová",J385,0)</f>
        <v>0</v>
      </c>
      <c r="BJ385" s="12" t="s">
        <v>75</v>
      </c>
      <c r="BK385" s="160">
        <f>ROUND(I385*H385,2)</f>
        <v>0</v>
      </c>
      <c r="BL385" s="12" t="s">
        <v>174</v>
      </c>
      <c r="BM385" s="159" t="s">
        <v>476</v>
      </c>
    </row>
    <row r="386" spans="2:47" s="25" customFormat="1" ht="19.5">
      <c r="B386" s="24"/>
      <c r="D386" s="161" t="s">
        <v>176</v>
      </c>
      <c r="F386" s="162" t="s">
        <v>477</v>
      </c>
      <c r="L386" s="24"/>
      <c r="M386" s="163"/>
      <c r="N386" s="50"/>
      <c r="O386" s="50"/>
      <c r="P386" s="50"/>
      <c r="Q386" s="50"/>
      <c r="R386" s="50"/>
      <c r="S386" s="50"/>
      <c r="T386" s="51"/>
      <c r="AT386" s="12" t="s">
        <v>176</v>
      </c>
      <c r="AU386" s="12" t="s">
        <v>77</v>
      </c>
    </row>
    <row r="387" spans="2:51" s="172" customFormat="1" ht="12">
      <c r="B387" s="171"/>
      <c r="D387" s="161" t="s">
        <v>178</v>
      </c>
      <c r="E387" s="173" t="s">
        <v>1</v>
      </c>
      <c r="F387" s="174" t="s">
        <v>478</v>
      </c>
      <c r="H387" s="175">
        <v>36.864</v>
      </c>
      <c r="L387" s="171"/>
      <c r="M387" s="176"/>
      <c r="N387" s="177"/>
      <c r="O387" s="177"/>
      <c r="P387" s="177"/>
      <c r="Q387" s="177"/>
      <c r="R387" s="177"/>
      <c r="S387" s="177"/>
      <c r="T387" s="178"/>
      <c r="AT387" s="173" t="s">
        <v>178</v>
      </c>
      <c r="AU387" s="173" t="s">
        <v>77</v>
      </c>
      <c r="AV387" s="172" t="s">
        <v>77</v>
      </c>
      <c r="AW387" s="172" t="s">
        <v>25</v>
      </c>
      <c r="AX387" s="172" t="s">
        <v>75</v>
      </c>
      <c r="AY387" s="173" t="s">
        <v>167</v>
      </c>
    </row>
    <row r="388" spans="2:65" s="25" customFormat="1" ht="16.5" customHeight="1">
      <c r="B388" s="24"/>
      <c r="C388" s="149" t="s">
        <v>479</v>
      </c>
      <c r="D388" s="149" t="s">
        <v>169</v>
      </c>
      <c r="E388" s="150" t="s">
        <v>480</v>
      </c>
      <c r="F388" s="151" t="s">
        <v>481</v>
      </c>
      <c r="G388" s="152" t="s">
        <v>172</v>
      </c>
      <c r="H388" s="153">
        <v>33.187</v>
      </c>
      <c r="I388" s="3"/>
      <c r="J388" s="154">
        <f>ROUND(I388*H388,2)</f>
        <v>0</v>
      </c>
      <c r="K388" s="151" t="s">
        <v>173</v>
      </c>
      <c r="L388" s="24"/>
      <c r="M388" s="155" t="s">
        <v>1</v>
      </c>
      <c r="N388" s="156" t="s">
        <v>33</v>
      </c>
      <c r="O388" s="157">
        <v>7.476</v>
      </c>
      <c r="P388" s="157">
        <f>O388*H388</f>
        <v>248.106012</v>
      </c>
      <c r="Q388" s="157">
        <v>0</v>
      </c>
      <c r="R388" s="157">
        <f>Q388*H388</f>
        <v>0</v>
      </c>
      <c r="S388" s="157">
        <v>2.1</v>
      </c>
      <c r="T388" s="158">
        <f>S388*H388</f>
        <v>69.6927</v>
      </c>
      <c r="AR388" s="159" t="s">
        <v>174</v>
      </c>
      <c r="AT388" s="159" t="s">
        <v>169</v>
      </c>
      <c r="AU388" s="159" t="s">
        <v>77</v>
      </c>
      <c r="AY388" s="12" t="s">
        <v>167</v>
      </c>
      <c r="BE388" s="160">
        <f>IF(N388="základní",J388,0)</f>
        <v>0</v>
      </c>
      <c r="BF388" s="160">
        <f>IF(N388="snížená",J388,0)</f>
        <v>0</v>
      </c>
      <c r="BG388" s="160">
        <f>IF(N388="zákl. přenesená",J388,0)</f>
        <v>0</v>
      </c>
      <c r="BH388" s="160">
        <f>IF(N388="sníž. přenesená",J388,0)</f>
        <v>0</v>
      </c>
      <c r="BI388" s="160">
        <f>IF(N388="nulová",J388,0)</f>
        <v>0</v>
      </c>
      <c r="BJ388" s="12" t="s">
        <v>75</v>
      </c>
      <c r="BK388" s="160">
        <f>ROUND(I388*H388,2)</f>
        <v>0</v>
      </c>
      <c r="BL388" s="12" t="s">
        <v>174</v>
      </c>
      <c r="BM388" s="159" t="s">
        <v>482</v>
      </c>
    </row>
    <row r="389" spans="2:47" s="25" customFormat="1" ht="19.5">
      <c r="B389" s="24"/>
      <c r="D389" s="161" t="s">
        <v>176</v>
      </c>
      <c r="F389" s="162" t="s">
        <v>483</v>
      </c>
      <c r="L389" s="24"/>
      <c r="M389" s="163"/>
      <c r="N389" s="50"/>
      <c r="O389" s="50"/>
      <c r="P389" s="50"/>
      <c r="Q389" s="50"/>
      <c r="R389" s="50"/>
      <c r="S389" s="50"/>
      <c r="T389" s="51"/>
      <c r="AT389" s="12" t="s">
        <v>176</v>
      </c>
      <c r="AU389" s="12" t="s">
        <v>77</v>
      </c>
    </row>
    <row r="390" spans="2:51" s="165" customFormat="1" ht="12">
      <c r="B390" s="164"/>
      <c r="D390" s="161" t="s">
        <v>178</v>
      </c>
      <c r="E390" s="166" t="s">
        <v>1</v>
      </c>
      <c r="F390" s="167" t="s">
        <v>484</v>
      </c>
      <c r="H390" s="166" t="s">
        <v>1</v>
      </c>
      <c r="L390" s="164"/>
      <c r="M390" s="168"/>
      <c r="N390" s="169"/>
      <c r="O390" s="169"/>
      <c r="P390" s="169"/>
      <c r="Q390" s="169"/>
      <c r="R390" s="169"/>
      <c r="S390" s="169"/>
      <c r="T390" s="170"/>
      <c r="AT390" s="166" t="s">
        <v>178</v>
      </c>
      <c r="AU390" s="166" t="s">
        <v>77</v>
      </c>
      <c r="AV390" s="165" t="s">
        <v>75</v>
      </c>
      <c r="AW390" s="165" t="s">
        <v>25</v>
      </c>
      <c r="AX390" s="165" t="s">
        <v>68</v>
      </c>
      <c r="AY390" s="166" t="s">
        <v>167</v>
      </c>
    </row>
    <row r="391" spans="2:51" s="165" customFormat="1" ht="12">
      <c r="B391" s="164"/>
      <c r="D391" s="161" t="s">
        <v>178</v>
      </c>
      <c r="E391" s="166" t="s">
        <v>1</v>
      </c>
      <c r="F391" s="167" t="s">
        <v>485</v>
      </c>
      <c r="H391" s="166" t="s">
        <v>1</v>
      </c>
      <c r="L391" s="164"/>
      <c r="M391" s="168"/>
      <c r="N391" s="169"/>
      <c r="O391" s="169"/>
      <c r="P391" s="169"/>
      <c r="Q391" s="169"/>
      <c r="R391" s="169"/>
      <c r="S391" s="169"/>
      <c r="T391" s="170"/>
      <c r="AT391" s="166" t="s">
        <v>178</v>
      </c>
      <c r="AU391" s="166" t="s">
        <v>77</v>
      </c>
      <c r="AV391" s="165" t="s">
        <v>75</v>
      </c>
      <c r="AW391" s="165" t="s">
        <v>25</v>
      </c>
      <c r="AX391" s="165" t="s">
        <v>68</v>
      </c>
      <c r="AY391" s="166" t="s">
        <v>167</v>
      </c>
    </row>
    <row r="392" spans="2:51" s="165" customFormat="1" ht="12">
      <c r="B392" s="164"/>
      <c r="D392" s="161" t="s">
        <v>178</v>
      </c>
      <c r="E392" s="166" t="s">
        <v>1</v>
      </c>
      <c r="F392" s="167" t="s">
        <v>486</v>
      </c>
      <c r="H392" s="166" t="s">
        <v>1</v>
      </c>
      <c r="L392" s="164"/>
      <c r="M392" s="168"/>
      <c r="N392" s="169"/>
      <c r="O392" s="169"/>
      <c r="P392" s="169"/>
      <c r="Q392" s="169"/>
      <c r="R392" s="169"/>
      <c r="S392" s="169"/>
      <c r="T392" s="170"/>
      <c r="AT392" s="166" t="s">
        <v>178</v>
      </c>
      <c r="AU392" s="166" t="s">
        <v>77</v>
      </c>
      <c r="AV392" s="165" t="s">
        <v>75</v>
      </c>
      <c r="AW392" s="165" t="s">
        <v>25</v>
      </c>
      <c r="AX392" s="165" t="s">
        <v>68</v>
      </c>
      <c r="AY392" s="166" t="s">
        <v>167</v>
      </c>
    </row>
    <row r="393" spans="2:51" s="165" customFormat="1" ht="12">
      <c r="B393" s="164"/>
      <c r="D393" s="161" t="s">
        <v>178</v>
      </c>
      <c r="E393" s="166" t="s">
        <v>1</v>
      </c>
      <c r="F393" s="167" t="s">
        <v>487</v>
      </c>
      <c r="H393" s="166" t="s">
        <v>1</v>
      </c>
      <c r="L393" s="164"/>
      <c r="M393" s="168"/>
      <c r="N393" s="169"/>
      <c r="O393" s="169"/>
      <c r="P393" s="169"/>
      <c r="Q393" s="169"/>
      <c r="R393" s="169"/>
      <c r="S393" s="169"/>
      <c r="T393" s="170"/>
      <c r="AT393" s="166" t="s">
        <v>178</v>
      </c>
      <c r="AU393" s="166" t="s">
        <v>77</v>
      </c>
      <c r="AV393" s="165" t="s">
        <v>75</v>
      </c>
      <c r="AW393" s="165" t="s">
        <v>25</v>
      </c>
      <c r="AX393" s="165" t="s">
        <v>68</v>
      </c>
      <c r="AY393" s="166" t="s">
        <v>167</v>
      </c>
    </row>
    <row r="394" spans="2:51" s="172" customFormat="1" ht="12">
      <c r="B394" s="171"/>
      <c r="D394" s="161" t="s">
        <v>178</v>
      </c>
      <c r="E394" s="173" t="s">
        <v>1</v>
      </c>
      <c r="F394" s="174" t="s">
        <v>488</v>
      </c>
      <c r="H394" s="175">
        <v>33.187</v>
      </c>
      <c r="L394" s="171"/>
      <c r="M394" s="176"/>
      <c r="N394" s="177"/>
      <c r="O394" s="177"/>
      <c r="P394" s="177"/>
      <c r="Q394" s="177"/>
      <c r="R394" s="177"/>
      <c r="S394" s="177"/>
      <c r="T394" s="178"/>
      <c r="AT394" s="173" t="s">
        <v>178</v>
      </c>
      <c r="AU394" s="173" t="s">
        <v>77</v>
      </c>
      <c r="AV394" s="172" t="s">
        <v>77</v>
      </c>
      <c r="AW394" s="172" t="s">
        <v>25</v>
      </c>
      <c r="AX394" s="172" t="s">
        <v>75</v>
      </c>
      <c r="AY394" s="173" t="s">
        <v>167</v>
      </c>
    </row>
    <row r="395" spans="2:65" s="25" customFormat="1" ht="24" customHeight="1">
      <c r="B395" s="24"/>
      <c r="C395" s="149" t="s">
        <v>489</v>
      </c>
      <c r="D395" s="149" t="s">
        <v>169</v>
      </c>
      <c r="E395" s="150" t="s">
        <v>490</v>
      </c>
      <c r="F395" s="151" t="s">
        <v>491</v>
      </c>
      <c r="G395" s="152" t="s">
        <v>172</v>
      </c>
      <c r="H395" s="153">
        <v>0.648</v>
      </c>
      <c r="I395" s="3"/>
      <c r="J395" s="154">
        <f>ROUND(I395*H395,2)</f>
        <v>0</v>
      </c>
      <c r="K395" s="151" t="s">
        <v>173</v>
      </c>
      <c r="L395" s="24"/>
      <c r="M395" s="155" t="s">
        <v>1</v>
      </c>
      <c r="N395" s="156" t="s">
        <v>33</v>
      </c>
      <c r="O395" s="157">
        <v>10.773</v>
      </c>
      <c r="P395" s="157">
        <f>O395*H395</f>
        <v>6.980904</v>
      </c>
      <c r="Q395" s="157">
        <v>0</v>
      </c>
      <c r="R395" s="157">
        <f>Q395*H395</f>
        <v>0</v>
      </c>
      <c r="S395" s="157">
        <v>2.2</v>
      </c>
      <c r="T395" s="158">
        <f>S395*H395</f>
        <v>1.4256000000000002</v>
      </c>
      <c r="AR395" s="159" t="s">
        <v>174</v>
      </c>
      <c r="AT395" s="159" t="s">
        <v>169</v>
      </c>
      <c r="AU395" s="159" t="s">
        <v>77</v>
      </c>
      <c r="AY395" s="12" t="s">
        <v>167</v>
      </c>
      <c r="BE395" s="160">
        <f>IF(N395="základní",J395,0)</f>
        <v>0</v>
      </c>
      <c r="BF395" s="160">
        <f>IF(N395="snížená",J395,0)</f>
        <v>0</v>
      </c>
      <c r="BG395" s="160">
        <f>IF(N395="zákl. přenesená",J395,0)</f>
        <v>0</v>
      </c>
      <c r="BH395" s="160">
        <f>IF(N395="sníž. přenesená",J395,0)</f>
        <v>0</v>
      </c>
      <c r="BI395" s="160">
        <f>IF(N395="nulová",J395,0)</f>
        <v>0</v>
      </c>
      <c r="BJ395" s="12" t="s">
        <v>75</v>
      </c>
      <c r="BK395" s="160">
        <f>ROUND(I395*H395,2)</f>
        <v>0</v>
      </c>
      <c r="BL395" s="12" t="s">
        <v>174</v>
      </c>
      <c r="BM395" s="159" t="s">
        <v>492</v>
      </c>
    </row>
    <row r="396" spans="2:47" s="25" customFormat="1" ht="19.5">
      <c r="B396" s="24"/>
      <c r="D396" s="161" t="s">
        <v>176</v>
      </c>
      <c r="F396" s="162" t="s">
        <v>493</v>
      </c>
      <c r="L396" s="24"/>
      <c r="M396" s="163"/>
      <c r="N396" s="50"/>
      <c r="O396" s="50"/>
      <c r="P396" s="50"/>
      <c r="Q396" s="50"/>
      <c r="R396" s="50"/>
      <c r="S396" s="50"/>
      <c r="T396" s="51"/>
      <c r="AT396" s="12" t="s">
        <v>176</v>
      </c>
      <c r="AU396" s="12" t="s">
        <v>77</v>
      </c>
    </row>
    <row r="397" spans="2:51" s="165" customFormat="1" ht="12">
      <c r="B397" s="164"/>
      <c r="D397" s="161" t="s">
        <v>178</v>
      </c>
      <c r="E397" s="166" t="s">
        <v>1</v>
      </c>
      <c r="F397" s="167" t="s">
        <v>179</v>
      </c>
      <c r="H397" s="166" t="s">
        <v>1</v>
      </c>
      <c r="L397" s="164"/>
      <c r="M397" s="168"/>
      <c r="N397" s="169"/>
      <c r="O397" s="169"/>
      <c r="P397" s="169"/>
      <c r="Q397" s="169"/>
      <c r="R397" s="169"/>
      <c r="S397" s="169"/>
      <c r="T397" s="170"/>
      <c r="AT397" s="166" t="s">
        <v>178</v>
      </c>
      <c r="AU397" s="166" t="s">
        <v>77</v>
      </c>
      <c r="AV397" s="165" t="s">
        <v>75</v>
      </c>
      <c r="AW397" s="165" t="s">
        <v>25</v>
      </c>
      <c r="AX397" s="165" t="s">
        <v>68</v>
      </c>
      <c r="AY397" s="166" t="s">
        <v>167</v>
      </c>
    </row>
    <row r="398" spans="2:51" s="172" customFormat="1" ht="12">
      <c r="B398" s="171"/>
      <c r="D398" s="161" t="s">
        <v>178</v>
      </c>
      <c r="E398" s="173" t="s">
        <v>1</v>
      </c>
      <c r="F398" s="174" t="s">
        <v>494</v>
      </c>
      <c r="H398" s="175">
        <v>0.648</v>
      </c>
      <c r="L398" s="171"/>
      <c r="M398" s="176"/>
      <c r="N398" s="177"/>
      <c r="O398" s="177"/>
      <c r="P398" s="177"/>
      <c r="Q398" s="177"/>
      <c r="R398" s="177"/>
      <c r="S398" s="177"/>
      <c r="T398" s="178"/>
      <c r="AT398" s="173" t="s">
        <v>178</v>
      </c>
      <c r="AU398" s="173" t="s">
        <v>77</v>
      </c>
      <c r="AV398" s="172" t="s">
        <v>77</v>
      </c>
      <c r="AW398" s="172" t="s">
        <v>25</v>
      </c>
      <c r="AX398" s="172" t="s">
        <v>75</v>
      </c>
      <c r="AY398" s="173" t="s">
        <v>167</v>
      </c>
    </row>
    <row r="399" spans="2:65" s="25" customFormat="1" ht="24" customHeight="1">
      <c r="B399" s="24"/>
      <c r="C399" s="149" t="s">
        <v>495</v>
      </c>
      <c r="D399" s="149" t="s">
        <v>169</v>
      </c>
      <c r="E399" s="150" t="s">
        <v>496</v>
      </c>
      <c r="F399" s="151" t="s">
        <v>497</v>
      </c>
      <c r="G399" s="152" t="s">
        <v>208</v>
      </c>
      <c r="H399" s="153">
        <v>44.912</v>
      </c>
      <c r="I399" s="3"/>
      <c r="J399" s="154">
        <f>ROUND(I399*H399,2)</f>
        <v>0</v>
      </c>
      <c r="K399" s="151" t="s">
        <v>173</v>
      </c>
      <c r="L399" s="24"/>
      <c r="M399" s="155" t="s">
        <v>1</v>
      </c>
      <c r="N399" s="156" t="s">
        <v>33</v>
      </c>
      <c r="O399" s="157">
        <v>0.51</v>
      </c>
      <c r="P399" s="157">
        <f>O399*H399</f>
        <v>22.90512</v>
      </c>
      <c r="Q399" s="157">
        <v>0</v>
      </c>
      <c r="R399" s="157">
        <f>Q399*H399</f>
        <v>0</v>
      </c>
      <c r="S399" s="157">
        <v>0.043</v>
      </c>
      <c r="T399" s="158">
        <f>S399*H399</f>
        <v>1.9312159999999998</v>
      </c>
      <c r="AR399" s="159" t="s">
        <v>174</v>
      </c>
      <c r="AT399" s="159" t="s">
        <v>169</v>
      </c>
      <c r="AU399" s="159" t="s">
        <v>77</v>
      </c>
      <c r="AY399" s="12" t="s">
        <v>167</v>
      </c>
      <c r="BE399" s="160">
        <f>IF(N399="základní",J399,0)</f>
        <v>0</v>
      </c>
      <c r="BF399" s="160">
        <f>IF(N399="snížená",J399,0)</f>
        <v>0</v>
      </c>
      <c r="BG399" s="160">
        <f>IF(N399="zákl. přenesená",J399,0)</f>
        <v>0</v>
      </c>
      <c r="BH399" s="160">
        <f>IF(N399="sníž. přenesená",J399,0)</f>
        <v>0</v>
      </c>
      <c r="BI399" s="160">
        <f>IF(N399="nulová",J399,0)</f>
        <v>0</v>
      </c>
      <c r="BJ399" s="12" t="s">
        <v>75</v>
      </c>
      <c r="BK399" s="160">
        <f>ROUND(I399*H399,2)</f>
        <v>0</v>
      </c>
      <c r="BL399" s="12" t="s">
        <v>174</v>
      </c>
      <c r="BM399" s="159" t="s">
        <v>498</v>
      </c>
    </row>
    <row r="400" spans="2:47" s="25" customFormat="1" ht="19.5">
      <c r="B400" s="24"/>
      <c r="D400" s="161" t="s">
        <v>176</v>
      </c>
      <c r="F400" s="162" t="s">
        <v>499</v>
      </c>
      <c r="L400" s="24"/>
      <c r="M400" s="163"/>
      <c r="N400" s="50"/>
      <c r="O400" s="50"/>
      <c r="P400" s="50"/>
      <c r="Q400" s="50"/>
      <c r="R400" s="50"/>
      <c r="S400" s="50"/>
      <c r="T400" s="51"/>
      <c r="AT400" s="12" t="s">
        <v>176</v>
      </c>
      <c r="AU400" s="12" t="s">
        <v>77</v>
      </c>
    </row>
    <row r="401" spans="2:51" s="165" customFormat="1" ht="12">
      <c r="B401" s="164"/>
      <c r="D401" s="161" t="s">
        <v>178</v>
      </c>
      <c r="E401" s="166" t="s">
        <v>1</v>
      </c>
      <c r="F401" s="167" t="s">
        <v>500</v>
      </c>
      <c r="H401" s="166" t="s">
        <v>1</v>
      </c>
      <c r="L401" s="164"/>
      <c r="M401" s="168"/>
      <c r="N401" s="169"/>
      <c r="O401" s="169"/>
      <c r="P401" s="169"/>
      <c r="Q401" s="169"/>
      <c r="R401" s="169"/>
      <c r="S401" s="169"/>
      <c r="T401" s="170"/>
      <c r="AT401" s="166" t="s">
        <v>178</v>
      </c>
      <c r="AU401" s="166" t="s">
        <v>77</v>
      </c>
      <c r="AV401" s="165" t="s">
        <v>75</v>
      </c>
      <c r="AW401" s="165" t="s">
        <v>25</v>
      </c>
      <c r="AX401" s="165" t="s">
        <v>68</v>
      </c>
      <c r="AY401" s="166" t="s">
        <v>167</v>
      </c>
    </row>
    <row r="402" spans="2:51" s="172" customFormat="1" ht="12">
      <c r="B402" s="171"/>
      <c r="D402" s="161" t="s">
        <v>178</v>
      </c>
      <c r="E402" s="173" t="s">
        <v>1</v>
      </c>
      <c r="F402" s="174" t="s">
        <v>501</v>
      </c>
      <c r="H402" s="175">
        <v>18.24</v>
      </c>
      <c r="L402" s="171"/>
      <c r="M402" s="176"/>
      <c r="N402" s="177"/>
      <c r="O402" s="177"/>
      <c r="P402" s="177"/>
      <c r="Q402" s="177"/>
      <c r="R402" s="177"/>
      <c r="S402" s="177"/>
      <c r="T402" s="178"/>
      <c r="AT402" s="173" t="s">
        <v>178</v>
      </c>
      <c r="AU402" s="173" t="s">
        <v>77</v>
      </c>
      <c r="AV402" s="172" t="s">
        <v>77</v>
      </c>
      <c r="AW402" s="172" t="s">
        <v>25</v>
      </c>
      <c r="AX402" s="172" t="s">
        <v>68</v>
      </c>
      <c r="AY402" s="173" t="s">
        <v>167</v>
      </c>
    </row>
    <row r="403" spans="2:51" s="172" customFormat="1" ht="12">
      <c r="B403" s="171"/>
      <c r="D403" s="161" t="s">
        <v>178</v>
      </c>
      <c r="E403" s="173" t="s">
        <v>1</v>
      </c>
      <c r="F403" s="174" t="s">
        <v>502</v>
      </c>
      <c r="H403" s="175">
        <v>18.432</v>
      </c>
      <c r="L403" s="171"/>
      <c r="M403" s="176"/>
      <c r="N403" s="177"/>
      <c r="O403" s="177"/>
      <c r="P403" s="177"/>
      <c r="Q403" s="177"/>
      <c r="R403" s="177"/>
      <c r="S403" s="177"/>
      <c r="T403" s="178"/>
      <c r="AT403" s="173" t="s">
        <v>178</v>
      </c>
      <c r="AU403" s="173" t="s">
        <v>77</v>
      </c>
      <c r="AV403" s="172" t="s">
        <v>77</v>
      </c>
      <c r="AW403" s="172" t="s">
        <v>25</v>
      </c>
      <c r="AX403" s="172" t="s">
        <v>68</v>
      </c>
      <c r="AY403" s="173" t="s">
        <v>167</v>
      </c>
    </row>
    <row r="404" spans="2:51" s="165" customFormat="1" ht="12">
      <c r="B404" s="164"/>
      <c r="D404" s="161" t="s">
        <v>178</v>
      </c>
      <c r="E404" s="166" t="s">
        <v>1</v>
      </c>
      <c r="F404" s="167" t="s">
        <v>503</v>
      </c>
      <c r="H404" s="166" t="s">
        <v>1</v>
      </c>
      <c r="L404" s="164"/>
      <c r="M404" s="168"/>
      <c r="N404" s="169"/>
      <c r="O404" s="169"/>
      <c r="P404" s="169"/>
      <c r="Q404" s="169"/>
      <c r="R404" s="169"/>
      <c r="S404" s="169"/>
      <c r="T404" s="170"/>
      <c r="AT404" s="166" t="s">
        <v>178</v>
      </c>
      <c r="AU404" s="166" t="s">
        <v>77</v>
      </c>
      <c r="AV404" s="165" t="s">
        <v>75</v>
      </c>
      <c r="AW404" s="165" t="s">
        <v>25</v>
      </c>
      <c r="AX404" s="165" t="s">
        <v>68</v>
      </c>
      <c r="AY404" s="166" t="s">
        <v>167</v>
      </c>
    </row>
    <row r="405" spans="2:51" s="172" customFormat="1" ht="12">
      <c r="B405" s="171"/>
      <c r="D405" s="161" t="s">
        <v>178</v>
      </c>
      <c r="E405" s="173" t="s">
        <v>1</v>
      </c>
      <c r="F405" s="174" t="s">
        <v>504</v>
      </c>
      <c r="H405" s="175">
        <v>8.24</v>
      </c>
      <c r="L405" s="171"/>
      <c r="M405" s="176"/>
      <c r="N405" s="177"/>
      <c r="O405" s="177"/>
      <c r="P405" s="177"/>
      <c r="Q405" s="177"/>
      <c r="R405" s="177"/>
      <c r="S405" s="177"/>
      <c r="T405" s="178"/>
      <c r="AT405" s="173" t="s">
        <v>178</v>
      </c>
      <c r="AU405" s="173" t="s">
        <v>77</v>
      </c>
      <c r="AV405" s="172" t="s">
        <v>77</v>
      </c>
      <c r="AW405" s="172" t="s">
        <v>25</v>
      </c>
      <c r="AX405" s="172" t="s">
        <v>68</v>
      </c>
      <c r="AY405" s="173" t="s">
        <v>167</v>
      </c>
    </row>
    <row r="406" spans="2:51" s="180" customFormat="1" ht="12">
      <c r="B406" s="179"/>
      <c r="D406" s="161" t="s">
        <v>178</v>
      </c>
      <c r="E406" s="181" t="s">
        <v>1</v>
      </c>
      <c r="F406" s="182" t="s">
        <v>204</v>
      </c>
      <c r="H406" s="183">
        <v>44.912</v>
      </c>
      <c r="L406" s="179"/>
      <c r="M406" s="184"/>
      <c r="N406" s="185"/>
      <c r="O406" s="185"/>
      <c r="P406" s="185"/>
      <c r="Q406" s="185"/>
      <c r="R406" s="185"/>
      <c r="S406" s="185"/>
      <c r="T406" s="186"/>
      <c r="AT406" s="181" t="s">
        <v>178</v>
      </c>
      <c r="AU406" s="181" t="s">
        <v>77</v>
      </c>
      <c r="AV406" s="180" t="s">
        <v>174</v>
      </c>
      <c r="AW406" s="180" t="s">
        <v>25</v>
      </c>
      <c r="AX406" s="180" t="s">
        <v>75</v>
      </c>
      <c r="AY406" s="181" t="s">
        <v>167</v>
      </c>
    </row>
    <row r="407" spans="2:65" s="25" customFormat="1" ht="24" customHeight="1">
      <c r="B407" s="24"/>
      <c r="C407" s="149" t="s">
        <v>505</v>
      </c>
      <c r="D407" s="149" t="s">
        <v>169</v>
      </c>
      <c r="E407" s="150" t="s">
        <v>506</v>
      </c>
      <c r="F407" s="151" t="s">
        <v>507</v>
      </c>
      <c r="G407" s="152" t="s">
        <v>508</v>
      </c>
      <c r="H407" s="153">
        <v>2</v>
      </c>
      <c r="I407" s="3"/>
      <c r="J407" s="154">
        <f>ROUND(I407*H407,2)</f>
        <v>0</v>
      </c>
      <c r="K407" s="151" t="s">
        <v>173</v>
      </c>
      <c r="L407" s="24"/>
      <c r="M407" s="155" t="s">
        <v>1</v>
      </c>
      <c r="N407" s="156" t="s">
        <v>33</v>
      </c>
      <c r="O407" s="157">
        <v>0.381</v>
      </c>
      <c r="P407" s="157">
        <f>O407*H407</f>
        <v>0.762</v>
      </c>
      <c r="Q407" s="157">
        <v>0</v>
      </c>
      <c r="R407" s="157">
        <f>Q407*H407</f>
        <v>0</v>
      </c>
      <c r="S407" s="157">
        <v>0.054</v>
      </c>
      <c r="T407" s="158">
        <f>S407*H407</f>
        <v>0.108</v>
      </c>
      <c r="AR407" s="159" t="s">
        <v>174</v>
      </c>
      <c r="AT407" s="159" t="s">
        <v>169</v>
      </c>
      <c r="AU407" s="159" t="s">
        <v>77</v>
      </c>
      <c r="AY407" s="12" t="s">
        <v>167</v>
      </c>
      <c r="BE407" s="160">
        <f>IF(N407="základní",J407,0)</f>
        <v>0</v>
      </c>
      <c r="BF407" s="160">
        <f>IF(N407="snížená",J407,0)</f>
        <v>0</v>
      </c>
      <c r="BG407" s="160">
        <f>IF(N407="zákl. přenesená",J407,0)</f>
        <v>0</v>
      </c>
      <c r="BH407" s="160">
        <f>IF(N407="sníž. přenesená",J407,0)</f>
        <v>0</v>
      </c>
      <c r="BI407" s="160">
        <f>IF(N407="nulová",J407,0)</f>
        <v>0</v>
      </c>
      <c r="BJ407" s="12" t="s">
        <v>75</v>
      </c>
      <c r="BK407" s="160">
        <f>ROUND(I407*H407,2)</f>
        <v>0</v>
      </c>
      <c r="BL407" s="12" t="s">
        <v>174</v>
      </c>
      <c r="BM407" s="159" t="s">
        <v>509</v>
      </c>
    </row>
    <row r="408" spans="2:47" s="25" customFormat="1" ht="29.25">
      <c r="B408" s="24"/>
      <c r="D408" s="161" t="s">
        <v>176</v>
      </c>
      <c r="F408" s="162" t="s">
        <v>510</v>
      </c>
      <c r="L408" s="24"/>
      <c r="M408" s="163"/>
      <c r="N408" s="50"/>
      <c r="O408" s="50"/>
      <c r="P408" s="50"/>
      <c r="Q408" s="50"/>
      <c r="R408" s="50"/>
      <c r="S408" s="50"/>
      <c r="T408" s="51"/>
      <c r="AT408" s="12" t="s">
        <v>176</v>
      </c>
      <c r="AU408" s="12" t="s">
        <v>77</v>
      </c>
    </row>
    <row r="409" spans="2:51" s="165" customFormat="1" ht="12">
      <c r="B409" s="164"/>
      <c r="D409" s="161" t="s">
        <v>178</v>
      </c>
      <c r="E409" s="166" t="s">
        <v>1</v>
      </c>
      <c r="F409" s="167" t="s">
        <v>511</v>
      </c>
      <c r="H409" s="166" t="s">
        <v>1</v>
      </c>
      <c r="L409" s="164"/>
      <c r="M409" s="168"/>
      <c r="N409" s="169"/>
      <c r="O409" s="169"/>
      <c r="P409" s="169"/>
      <c r="Q409" s="169"/>
      <c r="R409" s="169"/>
      <c r="S409" s="169"/>
      <c r="T409" s="170"/>
      <c r="AT409" s="166" t="s">
        <v>178</v>
      </c>
      <c r="AU409" s="166" t="s">
        <v>77</v>
      </c>
      <c r="AV409" s="165" t="s">
        <v>75</v>
      </c>
      <c r="AW409" s="165" t="s">
        <v>25</v>
      </c>
      <c r="AX409" s="165" t="s">
        <v>68</v>
      </c>
      <c r="AY409" s="166" t="s">
        <v>167</v>
      </c>
    </row>
    <row r="410" spans="2:51" s="172" customFormat="1" ht="12">
      <c r="B410" s="171"/>
      <c r="D410" s="161" t="s">
        <v>178</v>
      </c>
      <c r="E410" s="173" t="s">
        <v>1</v>
      </c>
      <c r="F410" s="174" t="s">
        <v>512</v>
      </c>
      <c r="H410" s="175">
        <v>2</v>
      </c>
      <c r="L410" s="171"/>
      <c r="M410" s="176"/>
      <c r="N410" s="177"/>
      <c r="O410" s="177"/>
      <c r="P410" s="177"/>
      <c r="Q410" s="177"/>
      <c r="R410" s="177"/>
      <c r="S410" s="177"/>
      <c r="T410" s="178"/>
      <c r="AT410" s="173" t="s">
        <v>178</v>
      </c>
      <c r="AU410" s="173" t="s">
        <v>77</v>
      </c>
      <c r="AV410" s="172" t="s">
        <v>77</v>
      </c>
      <c r="AW410" s="172" t="s">
        <v>25</v>
      </c>
      <c r="AX410" s="172" t="s">
        <v>75</v>
      </c>
      <c r="AY410" s="173" t="s">
        <v>167</v>
      </c>
    </row>
    <row r="411" spans="2:65" s="25" customFormat="1" ht="24" customHeight="1">
      <c r="B411" s="24"/>
      <c r="C411" s="149" t="s">
        <v>513</v>
      </c>
      <c r="D411" s="149" t="s">
        <v>169</v>
      </c>
      <c r="E411" s="150" t="s">
        <v>514</v>
      </c>
      <c r="F411" s="151" t="s">
        <v>515</v>
      </c>
      <c r="G411" s="152" t="s">
        <v>508</v>
      </c>
      <c r="H411" s="153">
        <v>6</v>
      </c>
      <c r="I411" s="3"/>
      <c r="J411" s="154">
        <f>ROUND(I411*H411,2)</f>
        <v>0</v>
      </c>
      <c r="K411" s="151" t="s">
        <v>173</v>
      </c>
      <c r="L411" s="24"/>
      <c r="M411" s="155" t="s">
        <v>1</v>
      </c>
      <c r="N411" s="156" t="s">
        <v>33</v>
      </c>
      <c r="O411" s="157">
        <v>0.846</v>
      </c>
      <c r="P411" s="157">
        <f>O411*H411</f>
        <v>5.076</v>
      </c>
      <c r="Q411" s="157">
        <v>0</v>
      </c>
      <c r="R411" s="157">
        <f>Q411*H411</f>
        <v>0</v>
      </c>
      <c r="S411" s="157">
        <v>0.074</v>
      </c>
      <c r="T411" s="158">
        <f>S411*H411</f>
        <v>0.44399999999999995</v>
      </c>
      <c r="AR411" s="159" t="s">
        <v>174</v>
      </c>
      <c r="AT411" s="159" t="s">
        <v>169</v>
      </c>
      <c r="AU411" s="159" t="s">
        <v>77</v>
      </c>
      <c r="AY411" s="12" t="s">
        <v>167</v>
      </c>
      <c r="BE411" s="160">
        <f>IF(N411="základní",J411,0)</f>
        <v>0</v>
      </c>
      <c r="BF411" s="160">
        <f>IF(N411="snížená",J411,0)</f>
        <v>0</v>
      </c>
      <c r="BG411" s="160">
        <f>IF(N411="zákl. přenesená",J411,0)</f>
        <v>0</v>
      </c>
      <c r="BH411" s="160">
        <f>IF(N411="sníž. přenesená",J411,0)</f>
        <v>0</v>
      </c>
      <c r="BI411" s="160">
        <f>IF(N411="nulová",J411,0)</f>
        <v>0</v>
      </c>
      <c r="BJ411" s="12" t="s">
        <v>75</v>
      </c>
      <c r="BK411" s="160">
        <f>ROUND(I411*H411,2)</f>
        <v>0</v>
      </c>
      <c r="BL411" s="12" t="s">
        <v>174</v>
      </c>
      <c r="BM411" s="159" t="s">
        <v>516</v>
      </c>
    </row>
    <row r="412" spans="2:47" s="25" customFormat="1" ht="29.25">
      <c r="B412" s="24"/>
      <c r="D412" s="161" t="s">
        <v>176</v>
      </c>
      <c r="F412" s="162" t="s">
        <v>517</v>
      </c>
      <c r="L412" s="24"/>
      <c r="M412" s="163"/>
      <c r="N412" s="50"/>
      <c r="O412" s="50"/>
      <c r="P412" s="50"/>
      <c r="Q412" s="50"/>
      <c r="R412" s="50"/>
      <c r="S412" s="50"/>
      <c r="T412" s="51"/>
      <c r="AT412" s="12" t="s">
        <v>176</v>
      </c>
      <c r="AU412" s="12" t="s">
        <v>77</v>
      </c>
    </row>
    <row r="413" spans="2:51" s="165" customFormat="1" ht="12">
      <c r="B413" s="164"/>
      <c r="D413" s="161" t="s">
        <v>178</v>
      </c>
      <c r="E413" s="166" t="s">
        <v>1</v>
      </c>
      <c r="F413" s="167" t="s">
        <v>511</v>
      </c>
      <c r="H413" s="166" t="s">
        <v>1</v>
      </c>
      <c r="L413" s="164"/>
      <c r="M413" s="168"/>
      <c r="N413" s="169"/>
      <c r="O413" s="169"/>
      <c r="P413" s="169"/>
      <c r="Q413" s="169"/>
      <c r="R413" s="169"/>
      <c r="S413" s="169"/>
      <c r="T413" s="170"/>
      <c r="AT413" s="166" t="s">
        <v>178</v>
      </c>
      <c r="AU413" s="166" t="s">
        <v>77</v>
      </c>
      <c r="AV413" s="165" t="s">
        <v>75</v>
      </c>
      <c r="AW413" s="165" t="s">
        <v>25</v>
      </c>
      <c r="AX413" s="165" t="s">
        <v>68</v>
      </c>
      <c r="AY413" s="166" t="s">
        <v>167</v>
      </c>
    </row>
    <row r="414" spans="2:51" s="172" customFormat="1" ht="12">
      <c r="B414" s="171"/>
      <c r="D414" s="161" t="s">
        <v>178</v>
      </c>
      <c r="E414" s="173" t="s">
        <v>1</v>
      </c>
      <c r="F414" s="174" t="s">
        <v>518</v>
      </c>
      <c r="H414" s="175">
        <v>6</v>
      </c>
      <c r="L414" s="171"/>
      <c r="M414" s="176"/>
      <c r="N414" s="177"/>
      <c r="O414" s="177"/>
      <c r="P414" s="177"/>
      <c r="Q414" s="177"/>
      <c r="R414" s="177"/>
      <c r="S414" s="177"/>
      <c r="T414" s="178"/>
      <c r="AT414" s="173" t="s">
        <v>178</v>
      </c>
      <c r="AU414" s="173" t="s">
        <v>77</v>
      </c>
      <c r="AV414" s="172" t="s">
        <v>77</v>
      </c>
      <c r="AW414" s="172" t="s">
        <v>25</v>
      </c>
      <c r="AX414" s="172" t="s">
        <v>75</v>
      </c>
      <c r="AY414" s="173" t="s">
        <v>167</v>
      </c>
    </row>
    <row r="415" spans="2:65" s="25" customFormat="1" ht="24" customHeight="1">
      <c r="B415" s="24"/>
      <c r="C415" s="149" t="s">
        <v>519</v>
      </c>
      <c r="D415" s="149" t="s">
        <v>169</v>
      </c>
      <c r="E415" s="150" t="s">
        <v>520</v>
      </c>
      <c r="F415" s="151" t="s">
        <v>521</v>
      </c>
      <c r="G415" s="152" t="s">
        <v>508</v>
      </c>
      <c r="H415" s="153">
        <v>1</v>
      </c>
      <c r="I415" s="3"/>
      <c r="J415" s="154">
        <f>ROUND(I415*H415,2)</f>
        <v>0</v>
      </c>
      <c r="K415" s="151" t="s">
        <v>173</v>
      </c>
      <c r="L415" s="24"/>
      <c r="M415" s="155" t="s">
        <v>1</v>
      </c>
      <c r="N415" s="156" t="s">
        <v>33</v>
      </c>
      <c r="O415" s="157">
        <v>1.147</v>
      </c>
      <c r="P415" s="157">
        <f>O415*H415</f>
        <v>1.147</v>
      </c>
      <c r="Q415" s="157">
        <v>0</v>
      </c>
      <c r="R415" s="157">
        <f>Q415*H415</f>
        <v>0</v>
      </c>
      <c r="S415" s="157">
        <v>0.099</v>
      </c>
      <c r="T415" s="158">
        <f>S415*H415</f>
        <v>0.099</v>
      </c>
      <c r="AR415" s="159" t="s">
        <v>174</v>
      </c>
      <c r="AT415" s="159" t="s">
        <v>169</v>
      </c>
      <c r="AU415" s="159" t="s">
        <v>77</v>
      </c>
      <c r="AY415" s="12" t="s">
        <v>167</v>
      </c>
      <c r="BE415" s="160">
        <f>IF(N415="základní",J415,0)</f>
        <v>0</v>
      </c>
      <c r="BF415" s="160">
        <f>IF(N415="snížená",J415,0)</f>
        <v>0</v>
      </c>
      <c r="BG415" s="160">
        <f>IF(N415="zákl. přenesená",J415,0)</f>
        <v>0</v>
      </c>
      <c r="BH415" s="160">
        <f>IF(N415="sníž. přenesená",J415,0)</f>
        <v>0</v>
      </c>
      <c r="BI415" s="160">
        <f>IF(N415="nulová",J415,0)</f>
        <v>0</v>
      </c>
      <c r="BJ415" s="12" t="s">
        <v>75</v>
      </c>
      <c r="BK415" s="160">
        <f>ROUND(I415*H415,2)</f>
        <v>0</v>
      </c>
      <c r="BL415" s="12" t="s">
        <v>174</v>
      </c>
      <c r="BM415" s="159" t="s">
        <v>522</v>
      </c>
    </row>
    <row r="416" spans="2:47" s="25" customFormat="1" ht="29.25">
      <c r="B416" s="24"/>
      <c r="D416" s="161" t="s">
        <v>176</v>
      </c>
      <c r="F416" s="162" t="s">
        <v>523</v>
      </c>
      <c r="L416" s="24"/>
      <c r="M416" s="163"/>
      <c r="N416" s="50"/>
      <c r="O416" s="50"/>
      <c r="P416" s="50"/>
      <c r="Q416" s="50"/>
      <c r="R416" s="50"/>
      <c r="S416" s="50"/>
      <c r="T416" s="51"/>
      <c r="AT416" s="12" t="s">
        <v>176</v>
      </c>
      <c r="AU416" s="12" t="s">
        <v>77</v>
      </c>
    </row>
    <row r="417" spans="2:51" s="165" customFormat="1" ht="12">
      <c r="B417" s="164"/>
      <c r="D417" s="161" t="s">
        <v>178</v>
      </c>
      <c r="E417" s="166" t="s">
        <v>1</v>
      </c>
      <c r="F417" s="167" t="s">
        <v>511</v>
      </c>
      <c r="H417" s="166" t="s">
        <v>1</v>
      </c>
      <c r="L417" s="164"/>
      <c r="M417" s="168"/>
      <c r="N417" s="169"/>
      <c r="O417" s="169"/>
      <c r="P417" s="169"/>
      <c r="Q417" s="169"/>
      <c r="R417" s="169"/>
      <c r="S417" s="169"/>
      <c r="T417" s="170"/>
      <c r="AT417" s="166" t="s">
        <v>178</v>
      </c>
      <c r="AU417" s="166" t="s">
        <v>77</v>
      </c>
      <c r="AV417" s="165" t="s">
        <v>75</v>
      </c>
      <c r="AW417" s="165" t="s">
        <v>25</v>
      </c>
      <c r="AX417" s="165" t="s">
        <v>68</v>
      </c>
      <c r="AY417" s="166" t="s">
        <v>167</v>
      </c>
    </row>
    <row r="418" spans="2:51" s="172" customFormat="1" ht="12">
      <c r="B418" s="171"/>
      <c r="D418" s="161" t="s">
        <v>178</v>
      </c>
      <c r="E418" s="173" t="s">
        <v>1</v>
      </c>
      <c r="F418" s="174" t="s">
        <v>524</v>
      </c>
      <c r="H418" s="175">
        <v>1</v>
      </c>
      <c r="L418" s="171"/>
      <c r="M418" s="176"/>
      <c r="N418" s="177"/>
      <c r="O418" s="177"/>
      <c r="P418" s="177"/>
      <c r="Q418" s="177"/>
      <c r="R418" s="177"/>
      <c r="S418" s="177"/>
      <c r="T418" s="178"/>
      <c r="AT418" s="173" t="s">
        <v>178</v>
      </c>
      <c r="AU418" s="173" t="s">
        <v>77</v>
      </c>
      <c r="AV418" s="172" t="s">
        <v>77</v>
      </c>
      <c r="AW418" s="172" t="s">
        <v>25</v>
      </c>
      <c r="AX418" s="172" t="s">
        <v>75</v>
      </c>
      <c r="AY418" s="173" t="s">
        <v>167</v>
      </c>
    </row>
    <row r="419" spans="2:65" s="25" customFormat="1" ht="24" customHeight="1">
      <c r="B419" s="24"/>
      <c r="C419" s="149" t="s">
        <v>525</v>
      </c>
      <c r="D419" s="149" t="s">
        <v>169</v>
      </c>
      <c r="E419" s="150" t="s">
        <v>526</v>
      </c>
      <c r="F419" s="151" t="s">
        <v>527</v>
      </c>
      <c r="G419" s="152" t="s">
        <v>172</v>
      </c>
      <c r="H419" s="153">
        <v>0.117</v>
      </c>
      <c r="I419" s="3"/>
      <c r="J419" s="154">
        <f>ROUND(I419*H419,2)</f>
        <v>0</v>
      </c>
      <c r="K419" s="151" t="s">
        <v>173</v>
      </c>
      <c r="L419" s="24"/>
      <c r="M419" s="155" t="s">
        <v>1</v>
      </c>
      <c r="N419" s="156" t="s">
        <v>33</v>
      </c>
      <c r="O419" s="157">
        <v>5.016</v>
      </c>
      <c r="P419" s="157">
        <f>O419*H419</f>
        <v>0.5868720000000001</v>
      </c>
      <c r="Q419" s="157">
        <v>0</v>
      </c>
      <c r="R419" s="157">
        <f>Q419*H419</f>
        <v>0</v>
      </c>
      <c r="S419" s="157">
        <v>1.8</v>
      </c>
      <c r="T419" s="158">
        <f>S419*H419</f>
        <v>0.2106</v>
      </c>
      <c r="AR419" s="159" t="s">
        <v>174</v>
      </c>
      <c r="AT419" s="159" t="s">
        <v>169</v>
      </c>
      <c r="AU419" s="159" t="s">
        <v>77</v>
      </c>
      <c r="AY419" s="12" t="s">
        <v>167</v>
      </c>
      <c r="BE419" s="160">
        <f>IF(N419="základní",J419,0)</f>
        <v>0</v>
      </c>
      <c r="BF419" s="160">
        <f>IF(N419="snížená",J419,0)</f>
        <v>0</v>
      </c>
      <c r="BG419" s="160">
        <f>IF(N419="zákl. přenesená",J419,0)</f>
        <v>0</v>
      </c>
      <c r="BH419" s="160">
        <f>IF(N419="sníž. přenesená",J419,0)</f>
        <v>0</v>
      </c>
      <c r="BI419" s="160">
        <f>IF(N419="nulová",J419,0)</f>
        <v>0</v>
      </c>
      <c r="BJ419" s="12" t="s">
        <v>75</v>
      </c>
      <c r="BK419" s="160">
        <f>ROUND(I419*H419,2)</f>
        <v>0</v>
      </c>
      <c r="BL419" s="12" t="s">
        <v>174</v>
      </c>
      <c r="BM419" s="159" t="s">
        <v>528</v>
      </c>
    </row>
    <row r="420" spans="2:47" s="25" customFormat="1" ht="29.25">
      <c r="B420" s="24"/>
      <c r="D420" s="161" t="s">
        <v>176</v>
      </c>
      <c r="F420" s="162" t="s">
        <v>529</v>
      </c>
      <c r="L420" s="24"/>
      <c r="M420" s="163"/>
      <c r="N420" s="50"/>
      <c r="O420" s="50"/>
      <c r="P420" s="50"/>
      <c r="Q420" s="50"/>
      <c r="R420" s="50"/>
      <c r="S420" s="50"/>
      <c r="T420" s="51"/>
      <c r="AT420" s="12" t="s">
        <v>176</v>
      </c>
      <c r="AU420" s="12" t="s">
        <v>77</v>
      </c>
    </row>
    <row r="421" spans="2:51" s="165" customFormat="1" ht="12">
      <c r="B421" s="164"/>
      <c r="D421" s="161" t="s">
        <v>178</v>
      </c>
      <c r="E421" s="166" t="s">
        <v>1</v>
      </c>
      <c r="F421" s="167" t="s">
        <v>530</v>
      </c>
      <c r="H421" s="166" t="s">
        <v>1</v>
      </c>
      <c r="L421" s="164"/>
      <c r="M421" s="168"/>
      <c r="N421" s="169"/>
      <c r="O421" s="169"/>
      <c r="P421" s="169"/>
      <c r="Q421" s="169"/>
      <c r="R421" s="169"/>
      <c r="S421" s="169"/>
      <c r="T421" s="170"/>
      <c r="AT421" s="166" t="s">
        <v>178</v>
      </c>
      <c r="AU421" s="166" t="s">
        <v>77</v>
      </c>
      <c r="AV421" s="165" t="s">
        <v>75</v>
      </c>
      <c r="AW421" s="165" t="s">
        <v>25</v>
      </c>
      <c r="AX421" s="165" t="s">
        <v>68</v>
      </c>
      <c r="AY421" s="166" t="s">
        <v>167</v>
      </c>
    </row>
    <row r="422" spans="2:51" s="165" customFormat="1" ht="12">
      <c r="B422" s="164"/>
      <c r="D422" s="161" t="s">
        <v>178</v>
      </c>
      <c r="E422" s="166" t="s">
        <v>1</v>
      </c>
      <c r="F422" s="167" t="s">
        <v>531</v>
      </c>
      <c r="H422" s="166" t="s">
        <v>1</v>
      </c>
      <c r="L422" s="164"/>
      <c r="M422" s="168"/>
      <c r="N422" s="169"/>
      <c r="O422" s="169"/>
      <c r="P422" s="169"/>
      <c r="Q422" s="169"/>
      <c r="R422" s="169"/>
      <c r="S422" s="169"/>
      <c r="T422" s="170"/>
      <c r="AT422" s="166" t="s">
        <v>178</v>
      </c>
      <c r="AU422" s="166" t="s">
        <v>77</v>
      </c>
      <c r="AV422" s="165" t="s">
        <v>75</v>
      </c>
      <c r="AW422" s="165" t="s">
        <v>25</v>
      </c>
      <c r="AX422" s="165" t="s">
        <v>68</v>
      </c>
      <c r="AY422" s="166" t="s">
        <v>167</v>
      </c>
    </row>
    <row r="423" spans="2:51" s="172" customFormat="1" ht="12">
      <c r="B423" s="171"/>
      <c r="D423" s="161" t="s">
        <v>178</v>
      </c>
      <c r="E423" s="173" t="s">
        <v>1</v>
      </c>
      <c r="F423" s="174" t="s">
        <v>532</v>
      </c>
      <c r="H423" s="175">
        <v>0.117</v>
      </c>
      <c r="L423" s="171"/>
      <c r="M423" s="176"/>
      <c r="N423" s="177"/>
      <c r="O423" s="177"/>
      <c r="P423" s="177"/>
      <c r="Q423" s="177"/>
      <c r="R423" s="177"/>
      <c r="S423" s="177"/>
      <c r="T423" s="178"/>
      <c r="AT423" s="173" t="s">
        <v>178</v>
      </c>
      <c r="AU423" s="173" t="s">
        <v>77</v>
      </c>
      <c r="AV423" s="172" t="s">
        <v>77</v>
      </c>
      <c r="AW423" s="172" t="s">
        <v>25</v>
      </c>
      <c r="AX423" s="172" t="s">
        <v>75</v>
      </c>
      <c r="AY423" s="173" t="s">
        <v>167</v>
      </c>
    </row>
    <row r="424" spans="2:65" s="25" customFormat="1" ht="24" customHeight="1">
      <c r="B424" s="24"/>
      <c r="C424" s="149" t="s">
        <v>533</v>
      </c>
      <c r="D424" s="149" t="s">
        <v>169</v>
      </c>
      <c r="E424" s="150" t="s">
        <v>534</v>
      </c>
      <c r="F424" s="151" t="s">
        <v>535</v>
      </c>
      <c r="G424" s="152" t="s">
        <v>172</v>
      </c>
      <c r="H424" s="153">
        <v>0.18</v>
      </c>
      <c r="I424" s="3"/>
      <c r="J424" s="154">
        <f>ROUND(I424*H424,2)</f>
        <v>0</v>
      </c>
      <c r="K424" s="151" t="s">
        <v>173</v>
      </c>
      <c r="L424" s="24"/>
      <c r="M424" s="155" t="s">
        <v>1</v>
      </c>
      <c r="N424" s="156" t="s">
        <v>33</v>
      </c>
      <c r="O424" s="157">
        <v>5.796</v>
      </c>
      <c r="P424" s="157">
        <f>O424*H424</f>
        <v>1.04328</v>
      </c>
      <c r="Q424" s="157">
        <v>0</v>
      </c>
      <c r="R424" s="157">
        <f>Q424*H424</f>
        <v>0</v>
      </c>
      <c r="S424" s="157">
        <v>1.8</v>
      </c>
      <c r="T424" s="158">
        <f>S424*H424</f>
        <v>0.324</v>
      </c>
      <c r="AR424" s="159" t="s">
        <v>174</v>
      </c>
      <c r="AT424" s="159" t="s">
        <v>169</v>
      </c>
      <c r="AU424" s="159" t="s">
        <v>77</v>
      </c>
      <c r="AY424" s="12" t="s">
        <v>167</v>
      </c>
      <c r="BE424" s="160">
        <f>IF(N424="základní",J424,0)</f>
        <v>0</v>
      </c>
      <c r="BF424" s="160">
        <f>IF(N424="snížená",J424,0)</f>
        <v>0</v>
      </c>
      <c r="BG424" s="160">
        <f>IF(N424="zákl. přenesená",J424,0)</f>
        <v>0</v>
      </c>
      <c r="BH424" s="160">
        <f>IF(N424="sníž. přenesená",J424,0)</f>
        <v>0</v>
      </c>
      <c r="BI424" s="160">
        <f>IF(N424="nulová",J424,0)</f>
        <v>0</v>
      </c>
      <c r="BJ424" s="12" t="s">
        <v>75</v>
      </c>
      <c r="BK424" s="160">
        <f>ROUND(I424*H424,2)</f>
        <v>0</v>
      </c>
      <c r="BL424" s="12" t="s">
        <v>174</v>
      </c>
      <c r="BM424" s="159" t="s">
        <v>536</v>
      </c>
    </row>
    <row r="425" spans="2:47" s="25" customFormat="1" ht="29.25">
      <c r="B425" s="24"/>
      <c r="D425" s="161" t="s">
        <v>176</v>
      </c>
      <c r="F425" s="162" t="s">
        <v>537</v>
      </c>
      <c r="L425" s="24"/>
      <c r="M425" s="163"/>
      <c r="N425" s="50"/>
      <c r="O425" s="50"/>
      <c r="P425" s="50"/>
      <c r="Q425" s="50"/>
      <c r="R425" s="50"/>
      <c r="S425" s="50"/>
      <c r="T425" s="51"/>
      <c r="AT425" s="12" t="s">
        <v>176</v>
      </c>
      <c r="AU425" s="12" t="s">
        <v>77</v>
      </c>
    </row>
    <row r="426" spans="2:51" s="165" customFormat="1" ht="12">
      <c r="B426" s="164"/>
      <c r="D426" s="161" t="s">
        <v>178</v>
      </c>
      <c r="E426" s="166" t="s">
        <v>1</v>
      </c>
      <c r="F426" s="167" t="s">
        <v>538</v>
      </c>
      <c r="H426" s="166" t="s">
        <v>1</v>
      </c>
      <c r="L426" s="164"/>
      <c r="M426" s="168"/>
      <c r="N426" s="169"/>
      <c r="O426" s="169"/>
      <c r="P426" s="169"/>
      <c r="Q426" s="169"/>
      <c r="R426" s="169"/>
      <c r="S426" s="169"/>
      <c r="T426" s="170"/>
      <c r="AT426" s="166" t="s">
        <v>178</v>
      </c>
      <c r="AU426" s="166" t="s">
        <v>77</v>
      </c>
      <c r="AV426" s="165" t="s">
        <v>75</v>
      </c>
      <c r="AW426" s="165" t="s">
        <v>25</v>
      </c>
      <c r="AX426" s="165" t="s">
        <v>68</v>
      </c>
      <c r="AY426" s="166" t="s">
        <v>167</v>
      </c>
    </row>
    <row r="427" spans="2:51" s="172" customFormat="1" ht="12">
      <c r="B427" s="171"/>
      <c r="D427" s="161" t="s">
        <v>178</v>
      </c>
      <c r="E427" s="173" t="s">
        <v>1</v>
      </c>
      <c r="F427" s="174" t="s">
        <v>539</v>
      </c>
      <c r="H427" s="175">
        <v>0.18</v>
      </c>
      <c r="L427" s="171"/>
      <c r="M427" s="176"/>
      <c r="N427" s="177"/>
      <c r="O427" s="177"/>
      <c r="P427" s="177"/>
      <c r="Q427" s="177"/>
      <c r="R427" s="177"/>
      <c r="S427" s="177"/>
      <c r="T427" s="178"/>
      <c r="AT427" s="173" t="s">
        <v>178</v>
      </c>
      <c r="AU427" s="173" t="s">
        <v>77</v>
      </c>
      <c r="AV427" s="172" t="s">
        <v>77</v>
      </c>
      <c r="AW427" s="172" t="s">
        <v>25</v>
      </c>
      <c r="AX427" s="172" t="s">
        <v>75</v>
      </c>
      <c r="AY427" s="173" t="s">
        <v>167</v>
      </c>
    </row>
    <row r="428" spans="2:65" s="25" customFormat="1" ht="24" customHeight="1">
      <c r="B428" s="24"/>
      <c r="C428" s="149" t="s">
        <v>540</v>
      </c>
      <c r="D428" s="149" t="s">
        <v>169</v>
      </c>
      <c r="E428" s="150" t="s">
        <v>541</v>
      </c>
      <c r="F428" s="151" t="s">
        <v>542</v>
      </c>
      <c r="G428" s="152" t="s">
        <v>172</v>
      </c>
      <c r="H428" s="153">
        <v>0.554</v>
      </c>
      <c r="I428" s="3"/>
      <c r="J428" s="154">
        <f>ROUND(I428*H428,2)</f>
        <v>0</v>
      </c>
      <c r="K428" s="151" t="s">
        <v>173</v>
      </c>
      <c r="L428" s="24"/>
      <c r="M428" s="155" t="s">
        <v>1</v>
      </c>
      <c r="N428" s="156" t="s">
        <v>33</v>
      </c>
      <c r="O428" s="157">
        <v>3.196</v>
      </c>
      <c r="P428" s="157">
        <f>O428*H428</f>
        <v>1.7705840000000002</v>
      </c>
      <c r="Q428" s="157">
        <v>0</v>
      </c>
      <c r="R428" s="157">
        <f>Q428*H428</f>
        <v>0</v>
      </c>
      <c r="S428" s="157">
        <v>1.8</v>
      </c>
      <c r="T428" s="158">
        <f>S428*H428</f>
        <v>0.9972000000000001</v>
      </c>
      <c r="AR428" s="159" t="s">
        <v>174</v>
      </c>
      <c r="AT428" s="159" t="s">
        <v>169</v>
      </c>
      <c r="AU428" s="159" t="s">
        <v>77</v>
      </c>
      <c r="AY428" s="12" t="s">
        <v>167</v>
      </c>
      <c r="BE428" s="160">
        <f>IF(N428="základní",J428,0)</f>
        <v>0</v>
      </c>
      <c r="BF428" s="160">
        <f>IF(N428="snížená",J428,0)</f>
        <v>0</v>
      </c>
      <c r="BG428" s="160">
        <f>IF(N428="zákl. přenesená",J428,0)</f>
        <v>0</v>
      </c>
      <c r="BH428" s="160">
        <f>IF(N428="sníž. přenesená",J428,0)</f>
        <v>0</v>
      </c>
      <c r="BI428" s="160">
        <f>IF(N428="nulová",J428,0)</f>
        <v>0</v>
      </c>
      <c r="BJ428" s="12" t="s">
        <v>75</v>
      </c>
      <c r="BK428" s="160">
        <f>ROUND(I428*H428,2)</f>
        <v>0</v>
      </c>
      <c r="BL428" s="12" t="s">
        <v>174</v>
      </c>
      <c r="BM428" s="159" t="s">
        <v>543</v>
      </c>
    </row>
    <row r="429" spans="2:47" s="25" customFormat="1" ht="29.25">
      <c r="B429" s="24"/>
      <c r="D429" s="161" t="s">
        <v>176</v>
      </c>
      <c r="F429" s="162" t="s">
        <v>544</v>
      </c>
      <c r="L429" s="24"/>
      <c r="M429" s="163"/>
      <c r="N429" s="50"/>
      <c r="O429" s="50"/>
      <c r="P429" s="50"/>
      <c r="Q429" s="50"/>
      <c r="R429" s="50"/>
      <c r="S429" s="50"/>
      <c r="T429" s="51"/>
      <c r="AT429" s="12" t="s">
        <v>176</v>
      </c>
      <c r="AU429" s="12" t="s">
        <v>77</v>
      </c>
    </row>
    <row r="430" spans="2:51" s="165" customFormat="1" ht="12">
      <c r="B430" s="164"/>
      <c r="D430" s="161" t="s">
        <v>178</v>
      </c>
      <c r="E430" s="166" t="s">
        <v>1</v>
      </c>
      <c r="F430" s="167" t="s">
        <v>545</v>
      </c>
      <c r="H430" s="166" t="s">
        <v>1</v>
      </c>
      <c r="L430" s="164"/>
      <c r="M430" s="168"/>
      <c r="N430" s="169"/>
      <c r="O430" s="169"/>
      <c r="P430" s="169"/>
      <c r="Q430" s="169"/>
      <c r="R430" s="169"/>
      <c r="S430" s="169"/>
      <c r="T430" s="170"/>
      <c r="AT430" s="166" t="s">
        <v>178</v>
      </c>
      <c r="AU430" s="166" t="s">
        <v>77</v>
      </c>
      <c r="AV430" s="165" t="s">
        <v>75</v>
      </c>
      <c r="AW430" s="165" t="s">
        <v>25</v>
      </c>
      <c r="AX430" s="165" t="s">
        <v>68</v>
      </c>
      <c r="AY430" s="166" t="s">
        <v>167</v>
      </c>
    </row>
    <row r="431" spans="2:51" s="172" customFormat="1" ht="12">
      <c r="B431" s="171"/>
      <c r="D431" s="161" t="s">
        <v>178</v>
      </c>
      <c r="E431" s="173" t="s">
        <v>1</v>
      </c>
      <c r="F431" s="174" t="s">
        <v>546</v>
      </c>
      <c r="H431" s="175">
        <v>0.554</v>
      </c>
      <c r="L431" s="171"/>
      <c r="M431" s="176"/>
      <c r="N431" s="177"/>
      <c r="O431" s="177"/>
      <c r="P431" s="177"/>
      <c r="Q431" s="177"/>
      <c r="R431" s="177"/>
      <c r="S431" s="177"/>
      <c r="T431" s="178"/>
      <c r="AT431" s="173" t="s">
        <v>178</v>
      </c>
      <c r="AU431" s="173" t="s">
        <v>77</v>
      </c>
      <c r="AV431" s="172" t="s">
        <v>77</v>
      </c>
      <c r="AW431" s="172" t="s">
        <v>25</v>
      </c>
      <c r="AX431" s="172" t="s">
        <v>75</v>
      </c>
      <c r="AY431" s="173" t="s">
        <v>167</v>
      </c>
    </row>
    <row r="432" spans="2:65" s="25" customFormat="1" ht="24" customHeight="1">
      <c r="B432" s="24"/>
      <c r="C432" s="149" t="s">
        <v>547</v>
      </c>
      <c r="D432" s="149" t="s">
        <v>169</v>
      </c>
      <c r="E432" s="150" t="s">
        <v>548</v>
      </c>
      <c r="F432" s="151" t="s">
        <v>549</v>
      </c>
      <c r="G432" s="152" t="s">
        <v>172</v>
      </c>
      <c r="H432" s="153">
        <v>0.756</v>
      </c>
      <c r="I432" s="3"/>
      <c r="J432" s="154">
        <f>ROUND(I432*H432,2)</f>
        <v>0</v>
      </c>
      <c r="K432" s="151" t="s">
        <v>173</v>
      </c>
      <c r="L432" s="24"/>
      <c r="M432" s="155" t="s">
        <v>1</v>
      </c>
      <c r="N432" s="156" t="s">
        <v>33</v>
      </c>
      <c r="O432" s="157">
        <v>3.608</v>
      </c>
      <c r="P432" s="157">
        <f>O432*H432</f>
        <v>2.7276480000000003</v>
      </c>
      <c r="Q432" s="157">
        <v>0</v>
      </c>
      <c r="R432" s="157">
        <f>Q432*H432</f>
        <v>0</v>
      </c>
      <c r="S432" s="157">
        <v>1.8</v>
      </c>
      <c r="T432" s="158">
        <f>S432*H432</f>
        <v>1.3608</v>
      </c>
      <c r="AR432" s="159" t="s">
        <v>174</v>
      </c>
      <c r="AT432" s="159" t="s">
        <v>169</v>
      </c>
      <c r="AU432" s="159" t="s">
        <v>77</v>
      </c>
      <c r="AY432" s="12" t="s">
        <v>167</v>
      </c>
      <c r="BE432" s="160">
        <f>IF(N432="základní",J432,0)</f>
        <v>0</v>
      </c>
      <c r="BF432" s="160">
        <f>IF(N432="snížená",J432,0)</f>
        <v>0</v>
      </c>
      <c r="BG432" s="160">
        <f>IF(N432="zákl. přenesená",J432,0)</f>
        <v>0</v>
      </c>
      <c r="BH432" s="160">
        <f>IF(N432="sníž. přenesená",J432,0)</f>
        <v>0</v>
      </c>
      <c r="BI432" s="160">
        <f>IF(N432="nulová",J432,0)</f>
        <v>0</v>
      </c>
      <c r="BJ432" s="12" t="s">
        <v>75</v>
      </c>
      <c r="BK432" s="160">
        <f>ROUND(I432*H432,2)</f>
        <v>0</v>
      </c>
      <c r="BL432" s="12" t="s">
        <v>174</v>
      </c>
      <c r="BM432" s="159" t="s">
        <v>550</v>
      </c>
    </row>
    <row r="433" spans="2:47" s="25" customFormat="1" ht="29.25">
      <c r="B433" s="24"/>
      <c r="D433" s="161" t="s">
        <v>176</v>
      </c>
      <c r="F433" s="162" t="s">
        <v>551</v>
      </c>
      <c r="L433" s="24"/>
      <c r="M433" s="163"/>
      <c r="N433" s="50"/>
      <c r="O433" s="50"/>
      <c r="P433" s="50"/>
      <c r="Q433" s="50"/>
      <c r="R433" s="50"/>
      <c r="S433" s="50"/>
      <c r="T433" s="51"/>
      <c r="AT433" s="12" t="s">
        <v>176</v>
      </c>
      <c r="AU433" s="12" t="s">
        <v>77</v>
      </c>
    </row>
    <row r="434" spans="2:51" s="165" customFormat="1" ht="12">
      <c r="B434" s="164"/>
      <c r="D434" s="161" t="s">
        <v>178</v>
      </c>
      <c r="E434" s="166" t="s">
        <v>1</v>
      </c>
      <c r="F434" s="167" t="s">
        <v>552</v>
      </c>
      <c r="H434" s="166" t="s">
        <v>1</v>
      </c>
      <c r="L434" s="164"/>
      <c r="M434" s="168"/>
      <c r="N434" s="169"/>
      <c r="O434" s="169"/>
      <c r="P434" s="169"/>
      <c r="Q434" s="169"/>
      <c r="R434" s="169"/>
      <c r="S434" s="169"/>
      <c r="T434" s="170"/>
      <c r="AT434" s="166" t="s">
        <v>178</v>
      </c>
      <c r="AU434" s="166" t="s">
        <v>77</v>
      </c>
      <c r="AV434" s="165" t="s">
        <v>75</v>
      </c>
      <c r="AW434" s="165" t="s">
        <v>25</v>
      </c>
      <c r="AX434" s="165" t="s">
        <v>68</v>
      </c>
      <c r="AY434" s="166" t="s">
        <v>167</v>
      </c>
    </row>
    <row r="435" spans="2:51" s="172" customFormat="1" ht="12">
      <c r="B435" s="171"/>
      <c r="D435" s="161" t="s">
        <v>178</v>
      </c>
      <c r="E435" s="173" t="s">
        <v>1</v>
      </c>
      <c r="F435" s="174" t="s">
        <v>553</v>
      </c>
      <c r="H435" s="175">
        <v>0.756</v>
      </c>
      <c r="L435" s="171"/>
      <c r="M435" s="176"/>
      <c r="N435" s="177"/>
      <c r="O435" s="177"/>
      <c r="P435" s="177"/>
      <c r="Q435" s="177"/>
      <c r="R435" s="177"/>
      <c r="S435" s="177"/>
      <c r="T435" s="178"/>
      <c r="AT435" s="173" t="s">
        <v>178</v>
      </c>
      <c r="AU435" s="173" t="s">
        <v>77</v>
      </c>
      <c r="AV435" s="172" t="s">
        <v>77</v>
      </c>
      <c r="AW435" s="172" t="s">
        <v>25</v>
      </c>
      <c r="AX435" s="172" t="s">
        <v>75</v>
      </c>
      <c r="AY435" s="173" t="s">
        <v>167</v>
      </c>
    </row>
    <row r="436" spans="2:65" s="25" customFormat="1" ht="24" customHeight="1">
      <c r="B436" s="24"/>
      <c r="C436" s="149" t="s">
        <v>554</v>
      </c>
      <c r="D436" s="149" t="s">
        <v>169</v>
      </c>
      <c r="E436" s="150" t="s">
        <v>555</v>
      </c>
      <c r="F436" s="151" t="s">
        <v>556</v>
      </c>
      <c r="G436" s="152" t="s">
        <v>208</v>
      </c>
      <c r="H436" s="153">
        <v>708.4</v>
      </c>
      <c r="I436" s="3"/>
      <c r="J436" s="154">
        <f>ROUND(I436*H436,2)</f>
        <v>0</v>
      </c>
      <c r="K436" s="151" t="s">
        <v>173</v>
      </c>
      <c r="L436" s="24"/>
      <c r="M436" s="155" t="s">
        <v>1</v>
      </c>
      <c r="N436" s="156" t="s">
        <v>33</v>
      </c>
      <c r="O436" s="157">
        <v>0.14</v>
      </c>
      <c r="P436" s="157">
        <f>O436*H436</f>
        <v>99.176</v>
      </c>
      <c r="Q436" s="157">
        <v>0</v>
      </c>
      <c r="R436" s="157">
        <f>Q436*H436</f>
        <v>0</v>
      </c>
      <c r="S436" s="157">
        <v>0</v>
      </c>
      <c r="T436" s="158">
        <f>S436*H436</f>
        <v>0</v>
      </c>
      <c r="AR436" s="159" t="s">
        <v>174</v>
      </c>
      <c r="AT436" s="159" t="s">
        <v>169</v>
      </c>
      <c r="AU436" s="159" t="s">
        <v>77</v>
      </c>
      <c r="AY436" s="12" t="s">
        <v>167</v>
      </c>
      <c r="BE436" s="160">
        <f>IF(N436="základní",J436,0)</f>
        <v>0</v>
      </c>
      <c r="BF436" s="160">
        <f>IF(N436="snížená",J436,0)</f>
        <v>0</v>
      </c>
      <c r="BG436" s="160">
        <f>IF(N436="zákl. přenesená",J436,0)</f>
        <v>0</v>
      </c>
      <c r="BH436" s="160">
        <f>IF(N436="sníž. přenesená",J436,0)</f>
        <v>0</v>
      </c>
      <c r="BI436" s="160">
        <f>IF(N436="nulová",J436,0)</f>
        <v>0</v>
      </c>
      <c r="BJ436" s="12" t="s">
        <v>75</v>
      </c>
      <c r="BK436" s="160">
        <f>ROUND(I436*H436,2)</f>
        <v>0</v>
      </c>
      <c r="BL436" s="12" t="s">
        <v>174</v>
      </c>
      <c r="BM436" s="159" t="s">
        <v>557</v>
      </c>
    </row>
    <row r="437" spans="2:47" s="25" customFormat="1" ht="29.25">
      <c r="B437" s="24"/>
      <c r="D437" s="161" t="s">
        <v>176</v>
      </c>
      <c r="F437" s="162" t="s">
        <v>558</v>
      </c>
      <c r="L437" s="24"/>
      <c r="M437" s="163"/>
      <c r="N437" s="50"/>
      <c r="O437" s="50"/>
      <c r="P437" s="50"/>
      <c r="Q437" s="50"/>
      <c r="R437" s="50"/>
      <c r="S437" s="50"/>
      <c r="T437" s="51"/>
      <c r="AT437" s="12" t="s">
        <v>176</v>
      </c>
      <c r="AU437" s="12" t="s">
        <v>77</v>
      </c>
    </row>
    <row r="438" spans="2:51" s="165" customFormat="1" ht="12">
      <c r="B438" s="164"/>
      <c r="D438" s="161" t="s">
        <v>178</v>
      </c>
      <c r="E438" s="166" t="s">
        <v>1</v>
      </c>
      <c r="F438" s="167" t="s">
        <v>408</v>
      </c>
      <c r="H438" s="166" t="s">
        <v>1</v>
      </c>
      <c r="L438" s="164"/>
      <c r="M438" s="168"/>
      <c r="N438" s="169"/>
      <c r="O438" s="169"/>
      <c r="P438" s="169"/>
      <c r="Q438" s="169"/>
      <c r="R438" s="169"/>
      <c r="S438" s="169"/>
      <c r="T438" s="170"/>
      <c r="AT438" s="166" t="s">
        <v>178</v>
      </c>
      <c r="AU438" s="166" t="s">
        <v>77</v>
      </c>
      <c r="AV438" s="165" t="s">
        <v>75</v>
      </c>
      <c r="AW438" s="165" t="s">
        <v>25</v>
      </c>
      <c r="AX438" s="165" t="s">
        <v>68</v>
      </c>
      <c r="AY438" s="166" t="s">
        <v>167</v>
      </c>
    </row>
    <row r="439" spans="2:51" s="172" customFormat="1" ht="12">
      <c r="B439" s="171"/>
      <c r="D439" s="161" t="s">
        <v>178</v>
      </c>
      <c r="E439" s="173" t="s">
        <v>1</v>
      </c>
      <c r="F439" s="174" t="s">
        <v>559</v>
      </c>
      <c r="H439" s="175">
        <v>89.44</v>
      </c>
      <c r="L439" s="171"/>
      <c r="M439" s="176"/>
      <c r="N439" s="177"/>
      <c r="O439" s="177"/>
      <c r="P439" s="177"/>
      <c r="Q439" s="177"/>
      <c r="R439" s="177"/>
      <c r="S439" s="177"/>
      <c r="T439" s="178"/>
      <c r="AT439" s="173" t="s">
        <v>178</v>
      </c>
      <c r="AU439" s="173" t="s">
        <v>77</v>
      </c>
      <c r="AV439" s="172" t="s">
        <v>77</v>
      </c>
      <c r="AW439" s="172" t="s">
        <v>25</v>
      </c>
      <c r="AX439" s="172" t="s">
        <v>68</v>
      </c>
      <c r="AY439" s="173" t="s">
        <v>167</v>
      </c>
    </row>
    <row r="440" spans="2:51" s="165" customFormat="1" ht="12">
      <c r="B440" s="164"/>
      <c r="D440" s="161" t="s">
        <v>178</v>
      </c>
      <c r="E440" s="166" t="s">
        <v>1</v>
      </c>
      <c r="F440" s="167" t="s">
        <v>410</v>
      </c>
      <c r="H440" s="166" t="s">
        <v>1</v>
      </c>
      <c r="L440" s="164"/>
      <c r="M440" s="168"/>
      <c r="N440" s="169"/>
      <c r="O440" s="169"/>
      <c r="P440" s="169"/>
      <c r="Q440" s="169"/>
      <c r="R440" s="169"/>
      <c r="S440" s="169"/>
      <c r="T440" s="170"/>
      <c r="AT440" s="166" t="s">
        <v>178</v>
      </c>
      <c r="AU440" s="166" t="s">
        <v>77</v>
      </c>
      <c r="AV440" s="165" t="s">
        <v>75</v>
      </c>
      <c r="AW440" s="165" t="s">
        <v>25</v>
      </c>
      <c r="AX440" s="165" t="s">
        <v>68</v>
      </c>
      <c r="AY440" s="166" t="s">
        <v>167</v>
      </c>
    </row>
    <row r="441" spans="2:51" s="172" customFormat="1" ht="12">
      <c r="B441" s="171"/>
      <c r="D441" s="161" t="s">
        <v>178</v>
      </c>
      <c r="E441" s="173" t="s">
        <v>1</v>
      </c>
      <c r="F441" s="174" t="s">
        <v>560</v>
      </c>
      <c r="H441" s="175">
        <v>218.4</v>
      </c>
      <c r="L441" s="171"/>
      <c r="M441" s="176"/>
      <c r="N441" s="177"/>
      <c r="O441" s="177"/>
      <c r="P441" s="177"/>
      <c r="Q441" s="177"/>
      <c r="R441" s="177"/>
      <c r="S441" s="177"/>
      <c r="T441" s="178"/>
      <c r="AT441" s="173" t="s">
        <v>178</v>
      </c>
      <c r="AU441" s="173" t="s">
        <v>77</v>
      </c>
      <c r="AV441" s="172" t="s">
        <v>77</v>
      </c>
      <c r="AW441" s="172" t="s">
        <v>25</v>
      </c>
      <c r="AX441" s="172" t="s">
        <v>68</v>
      </c>
      <c r="AY441" s="173" t="s">
        <v>167</v>
      </c>
    </row>
    <row r="442" spans="2:51" s="165" customFormat="1" ht="12">
      <c r="B442" s="164"/>
      <c r="D442" s="161" t="s">
        <v>178</v>
      </c>
      <c r="E442" s="166" t="s">
        <v>1</v>
      </c>
      <c r="F442" s="167" t="s">
        <v>412</v>
      </c>
      <c r="H442" s="166" t="s">
        <v>1</v>
      </c>
      <c r="L442" s="164"/>
      <c r="M442" s="168"/>
      <c r="N442" s="169"/>
      <c r="O442" s="169"/>
      <c r="P442" s="169"/>
      <c r="Q442" s="169"/>
      <c r="R442" s="169"/>
      <c r="S442" s="169"/>
      <c r="T442" s="170"/>
      <c r="AT442" s="166" t="s">
        <v>178</v>
      </c>
      <c r="AU442" s="166" t="s">
        <v>77</v>
      </c>
      <c r="AV442" s="165" t="s">
        <v>75</v>
      </c>
      <c r="AW442" s="165" t="s">
        <v>25</v>
      </c>
      <c r="AX442" s="165" t="s">
        <v>68</v>
      </c>
      <c r="AY442" s="166" t="s">
        <v>167</v>
      </c>
    </row>
    <row r="443" spans="2:51" s="172" customFormat="1" ht="12">
      <c r="B443" s="171"/>
      <c r="D443" s="161" t="s">
        <v>178</v>
      </c>
      <c r="E443" s="173" t="s">
        <v>1</v>
      </c>
      <c r="F443" s="174" t="s">
        <v>561</v>
      </c>
      <c r="H443" s="175">
        <v>89.59</v>
      </c>
      <c r="L443" s="171"/>
      <c r="M443" s="176"/>
      <c r="N443" s="177"/>
      <c r="O443" s="177"/>
      <c r="P443" s="177"/>
      <c r="Q443" s="177"/>
      <c r="R443" s="177"/>
      <c r="S443" s="177"/>
      <c r="T443" s="178"/>
      <c r="AT443" s="173" t="s">
        <v>178</v>
      </c>
      <c r="AU443" s="173" t="s">
        <v>77</v>
      </c>
      <c r="AV443" s="172" t="s">
        <v>77</v>
      </c>
      <c r="AW443" s="172" t="s">
        <v>25</v>
      </c>
      <c r="AX443" s="172" t="s">
        <v>68</v>
      </c>
      <c r="AY443" s="173" t="s">
        <v>167</v>
      </c>
    </row>
    <row r="444" spans="2:51" s="165" customFormat="1" ht="12">
      <c r="B444" s="164"/>
      <c r="D444" s="161" t="s">
        <v>178</v>
      </c>
      <c r="E444" s="166" t="s">
        <v>1</v>
      </c>
      <c r="F444" s="167" t="s">
        <v>562</v>
      </c>
      <c r="H444" s="166" t="s">
        <v>1</v>
      </c>
      <c r="L444" s="164"/>
      <c r="M444" s="168"/>
      <c r="N444" s="169"/>
      <c r="O444" s="169"/>
      <c r="P444" s="169"/>
      <c r="Q444" s="169"/>
      <c r="R444" s="169"/>
      <c r="S444" s="169"/>
      <c r="T444" s="170"/>
      <c r="AT444" s="166" t="s">
        <v>178</v>
      </c>
      <c r="AU444" s="166" t="s">
        <v>77</v>
      </c>
      <c r="AV444" s="165" t="s">
        <v>75</v>
      </c>
      <c r="AW444" s="165" t="s">
        <v>25</v>
      </c>
      <c r="AX444" s="165" t="s">
        <v>68</v>
      </c>
      <c r="AY444" s="166" t="s">
        <v>167</v>
      </c>
    </row>
    <row r="445" spans="2:51" s="172" customFormat="1" ht="12">
      <c r="B445" s="171"/>
      <c r="D445" s="161" t="s">
        <v>178</v>
      </c>
      <c r="E445" s="173" t="s">
        <v>1</v>
      </c>
      <c r="F445" s="174" t="s">
        <v>563</v>
      </c>
      <c r="H445" s="175">
        <v>310.97</v>
      </c>
      <c r="L445" s="171"/>
      <c r="M445" s="176"/>
      <c r="N445" s="177"/>
      <c r="O445" s="177"/>
      <c r="P445" s="177"/>
      <c r="Q445" s="177"/>
      <c r="R445" s="177"/>
      <c r="S445" s="177"/>
      <c r="T445" s="178"/>
      <c r="AT445" s="173" t="s">
        <v>178</v>
      </c>
      <c r="AU445" s="173" t="s">
        <v>77</v>
      </c>
      <c r="AV445" s="172" t="s">
        <v>77</v>
      </c>
      <c r="AW445" s="172" t="s">
        <v>25</v>
      </c>
      <c r="AX445" s="172" t="s">
        <v>68</v>
      </c>
      <c r="AY445" s="173" t="s">
        <v>167</v>
      </c>
    </row>
    <row r="446" spans="2:51" s="180" customFormat="1" ht="12">
      <c r="B446" s="179"/>
      <c r="D446" s="161" t="s">
        <v>178</v>
      </c>
      <c r="E446" s="181" t="s">
        <v>1</v>
      </c>
      <c r="F446" s="182" t="s">
        <v>204</v>
      </c>
      <c r="H446" s="183">
        <v>708.4</v>
      </c>
      <c r="L446" s="179"/>
      <c r="M446" s="184"/>
      <c r="N446" s="185"/>
      <c r="O446" s="185"/>
      <c r="P446" s="185"/>
      <c r="Q446" s="185"/>
      <c r="R446" s="185"/>
      <c r="S446" s="185"/>
      <c r="T446" s="186"/>
      <c r="AT446" s="181" t="s">
        <v>178</v>
      </c>
      <c r="AU446" s="181" t="s">
        <v>77</v>
      </c>
      <c r="AV446" s="180" t="s">
        <v>174</v>
      </c>
      <c r="AW446" s="180" t="s">
        <v>25</v>
      </c>
      <c r="AX446" s="180" t="s">
        <v>75</v>
      </c>
      <c r="AY446" s="181" t="s">
        <v>167</v>
      </c>
    </row>
    <row r="447" spans="2:65" s="25" customFormat="1" ht="24" customHeight="1">
      <c r="B447" s="24"/>
      <c r="C447" s="149" t="s">
        <v>564</v>
      </c>
      <c r="D447" s="149" t="s">
        <v>169</v>
      </c>
      <c r="E447" s="150" t="s">
        <v>565</v>
      </c>
      <c r="F447" s="151" t="s">
        <v>566</v>
      </c>
      <c r="G447" s="152" t="s">
        <v>208</v>
      </c>
      <c r="H447" s="153">
        <v>31878</v>
      </c>
      <c r="I447" s="3"/>
      <c r="J447" s="154">
        <f>ROUND(I447*H447,2)</f>
        <v>0</v>
      </c>
      <c r="K447" s="151" t="s">
        <v>173</v>
      </c>
      <c r="L447" s="24"/>
      <c r="M447" s="155" t="s">
        <v>1</v>
      </c>
      <c r="N447" s="156" t="s">
        <v>33</v>
      </c>
      <c r="O447" s="157">
        <v>0</v>
      </c>
      <c r="P447" s="157">
        <f>O447*H447</f>
        <v>0</v>
      </c>
      <c r="Q447" s="157">
        <v>0</v>
      </c>
      <c r="R447" s="157">
        <f>Q447*H447</f>
        <v>0</v>
      </c>
      <c r="S447" s="157">
        <v>0</v>
      </c>
      <c r="T447" s="158">
        <f>S447*H447</f>
        <v>0</v>
      </c>
      <c r="AR447" s="159" t="s">
        <v>174</v>
      </c>
      <c r="AT447" s="159" t="s">
        <v>169</v>
      </c>
      <c r="AU447" s="159" t="s">
        <v>77</v>
      </c>
      <c r="AY447" s="12" t="s">
        <v>167</v>
      </c>
      <c r="BE447" s="160">
        <f>IF(N447="základní",J447,0)</f>
        <v>0</v>
      </c>
      <c r="BF447" s="160">
        <f>IF(N447="snížená",J447,0)</f>
        <v>0</v>
      </c>
      <c r="BG447" s="160">
        <f>IF(N447="zákl. přenesená",J447,0)</f>
        <v>0</v>
      </c>
      <c r="BH447" s="160">
        <f>IF(N447="sníž. přenesená",J447,0)</f>
        <v>0</v>
      </c>
      <c r="BI447" s="160">
        <f>IF(N447="nulová",J447,0)</f>
        <v>0</v>
      </c>
      <c r="BJ447" s="12" t="s">
        <v>75</v>
      </c>
      <c r="BK447" s="160">
        <f>ROUND(I447*H447,2)</f>
        <v>0</v>
      </c>
      <c r="BL447" s="12" t="s">
        <v>174</v>
      </c>
      <c r="BM447" s="159" t="s">
        <v>567</v>
      </c>
    </row>
    <row r="448" spans="2:47" s="25" customFormat="1" ht="29.25">
      <c r="B448" s="24"/>
      <c r="D448" s="161" t="s">
        <v>176</v>
      </c>
      <c r="F448" s="162" t="s">
        <v>568</v>
      </c>
      <c r="L448" s="24"/>
      <c r="M448" s="163"/>
      <c r="N448" s="50"/>
      <c r="O448" s="50"/>
      <c r="P448" s="50"/>
      <c r="Q448" s="50"/>
      <c r="R448" s="50"/>
      <c r="S448" s="50"/>
      <c r="T448" s="51"/>
      <c r="AT448" s="12" t="s">
        <v>176</v>
      </c>
      <c r="AU448" s="12" t="s">
        <v>77</v>
      </c>
    </row>
    <row r="449" spans="2:51" s="165" customFormat="1" ht="12">
      <c r="B449" s="164"/>
      <c r="D449" s="161" t="s">
        <v>178</v>
      </c>
      <c r="E449" s="166" t="s">
        <v>1</v>
      </c>
      <c r="F449" s="167" t="s">
        <v>569</v>
      </c>
      <c r="H449" s="166" t="s">
        <v>1</v>
      </c>
      <c r="L449" s="164"/>
      <c r="M449" s="168"/>
      <c r="N449" s="169"/>
      <c r="O449" s="169"/>
      <c r="P449" s="169"/>
      <c r="Q449" s="169"/>
      <c r="R449" s="169"/>
      <c r="S449" s="169"/>
      <c r="T449" s="170"/>
      <c r="AT449" s="166" t="s">
        <v>178</v>
      </c>
      <c r="AU449" s="166" t="s">
        <v>77</v>
      </c>
      <c r="AV449" s="165" t="s">
        <v>75</v>
      </c>
      <c r="AW449" s="165" t="s">
        <v>25</v>
      </c>
      <c r="AX449" s="165" t="s">
        <v>68</v>
      </c>
      <c r="AY449" s="166" t="s">
        <v>167</v>
      </c>
    </row>
    <row r="450" spans="2:51" s="172" customFormat="1" ht="12">
      <c r="B450" s="171"/>
      <c r="D450" s="161" t="s">
        <v>178</v>
      </c>
      <c r="E450" s="173" t="s">
        <v>1</v>
      </c>
      <c r="F450" s="174" t="s">
        <v>570</v>
      </c>
      <c r="H450" s="175">
        <v>31878</v>
      </c>
      <c r="L450" s="171"/>
      <c r="M450" s="176"/>
      <c r="N450" s="177"/>
      <c r="O450" s="177"/>
      <c r="P450" s="177"/>
      <c r="Q450" s="177"/>
      <c r="R450" s="177"/>
      <c r="S450" s="177"/>
      <c r="T450" s="178"/>
      <c r="AT450" s="173" t="s">
        <v>178</v>
      </c>
      <c r="AU450" s="173" t="s">
        <v>77</v>
      </c>
      <c r="AV450" s="172" t="s">
        <v>77</v>
      </c>
      <c r="AW450" s="172" t="s">
        <v>25</v>
      </c>
      <c r="AX450" s="172" t="s">
        <v>75</v>
      </c>
      <c r="AY450" s="173" t="s">
        <v>167</v>
      </c>
    </row>
    <row r="451" spans="2:65" s="25" customFormat="1" ht="24" customHeight="1">
      <c r="B451" s="24"/>
      <c r="C451" s="149" t="s">
        <v>571</v>
      </c>
      <c r="D451" s="149" t="s">
        <v>169</v>
      </c>
      <c r="E451" s="150" t="s">
        <v>572</v>
      </c>
      <c r="F451" s="151" t="s">
        <v>573</v>
      </c>
      <c r="G451" s="152" t="s">
        <v>208</v>
      </c>
      <c r="H451" s="153">
        <v>708.4</v>
      </c>
      <c r="I451" s="3"/>
      <c r="J451" s="154">
        <f>ROUND(I451*H451,2)</f>
        <v>0</v>
      </c>
      <c r="K451" s="151" t="s">
        <v>173</v>
      </c>
      <c r="L451" s="24"/>
      <c r="M451" s="155" t="s">
        <v>1</v>
      </c>
      <c r="N451" s="156" t="s">
        <v>33</v>
      </c>
      <c r="O451" s="157">
        <v>0.087</v>
      </c>
      <c r="P451" s="157">
        <f>O451*H451</f>
        <v>61.630799999999994</v>
      </c>
      <c r="Q451" s="157">
        <v>0</v>
      </c>
      <c r="R451" s="157">
        <f>Q451*H451</f>
        <v>0</v>
      </c>
      <c r="S451" s="157">
        <v>0</v>
      </c>
      <c r="T451" s="158">
        <f>S451*H451</f>
        <v>0</v>
      </c>
      <c r="AR451" s="159" t="s">
        <v>174</v>
      </c>
      <c r="AT451" s="159" t="s">
        <v>169</v>
      </c>
      <c r="AU451" s="159" t="s">
        <v>77</v>
      </c>
      <c r="AY451" s="12" t="s">
        <v>167</v>
      </c>
      <c r="BE451" s="160">
        <f>IF(N451="základní",J451,0)</f>
        <v>0</v>
      </c>
      <c r="BF451" s="160">
        <f>IF(N451="snížená",J451,0)</f>
        <v>0</v>
      </c>
      <c r="BG451" s="160">
        <f>IF(N451="zákl. přenesená",J451,0)</f>
        <v>0</v>
      </c>
      <c r="BH451" s="160">
        <f>IF(N451="sníž. přenesená",J451,0)</f>
        <v>0</v>
      </c>
      <c r="BI451" s="160">
        <f>IF(N451="nulová",J451,0)</f>
        <v>0</v>
      </c>
      <c r="BJ451" s="12" t="s">
        <v>75</v>
      </c>
      <c r="BK451" s="160">
        <f>ROUND(I451*H451,2)</f>
        <v>0</v>
      </c>
      <c r="BL451" s="12" t="s">
        <v>174</v>
      </c>
      <c r="BM451" s="159" t="s">
        <v>574</v>
      </c>
    </row>
    <row r="452" spans="2:47" s="25" customFormat="1" ht="29.25">
      <c r="B452" s="24"/>
      <c r="D452" s="161" t="s">
        <v>176</v>
      </c>
      <c r="F452" s="162" t="s">
        <v>575</v>
      </c>
      <c r="L452" s="24"/>
      <c r="M452" s="163"/>
      <c r="N452" s="50"/>
      <c r="O452" s="50"/>
      <c r="P452" s="50"/>
      <c r="Q452" s="50"/>
      <c r="R452" s="50"/>
      <c r="S452" s="50"/>
      <c r="T452" s="51"/>
      <c r="AT452" s="12" t="s">
        <v>176</v>
      </c>
      <c r="AU452" s="12" t="s">
        <v>77</v>
      </c>
    </row>
    <row r="453" spans="2:51" s="172" customFormat="1" ht="12">
      <c r="B453" s="171"/>
      <c r="D453" s="161" t="s">
        <v>178</v>
      </c>
      <c r="E453" s="173" t="s">
        <v>1</v>
      </c>
      <c r="F453" s="174" t="s">
        <v>576</v>
      </c>
      <c r="H453" s="175">
        <v>708.4</v>
      </c>
      <c r="L453" s="171"/>
      <c r="M453" s="176"/>
      <c r="N453" s="177"/>
      <c r="O453" s="177"/>
      <c r="P453" s="177"/>
      <c r="Q453" s="177"/>
      <c r="R453" s="177"/>
      <c r="S453" s="177"/>
      <c r="T453" s="178"/>
      <c r="AT453" s="173" t="s">
        <v>178</v>
      </c>
      <c r="AU453" s="173" t="s">
        <v>77</v>
      </c>
      <c r="AV453" s="172" t="s">
        <v>77</v>
      </c>
      <c r="AW453" s="172" t="s">
        <v>25</v>
      </c>
      <c r="AX453" s="172" t="s">
        <v>75</v>
      </c>
      <c r="AY453" s="173" t="s">
        <v>167</v>
      </c>
    </row>
    <row r="454" spans="2:65" s="25" customFormat="1" ht="24" customHeight="1">
      <c r="B454" s="24"/>
      <c r="C454" s="149" t="s">
        <v>577</v>
      </c>
      <c r="D454" s="149" t="s">
        <v>169</v>
      </c>
      <c r="E454" s="150" t="s">
        <v>578</v>
      </c>
      <c r="F454" s="151" t="s">
        <v>579</v>
      </c>
      <c r="G454" s="152" t="s">
        <v>208</v>
      </c>
      <c r="H454" s="153">
        <v>195</v>
      </c>
      <c r="I454" s="3"/>
      <c r="J454" s="154">
        <f>ROUND(I454*H454,2)</f>
        <v>0</v>
      </c>
      <c r="K454" s="151" t="s">
        <v>173</v>
      </c>
      <c r="L454" s="24"/>
      <c r="M454" s="155" t="s">
        <v>1</v>
      </c>
      <c r="N454" s="156" t="s">
        <v>33</v>
      </c>
      <c r="O454" s="157">
        <v>0.105</v>
      </c>
      <c r="P454" s="157">
        <f>O454*H454</f>
        <v>20.474999999999998</v>
      </c>
      <c r="Q454" s="157">
        <v>0.00013</v>
      </c>
      <c r="R454" s="157">
        <f>Q454*H454</f>
        <v>0.025349999999999998</v>
      </c>
      <c r="S454" s="157">
        <v>0</v>
      </c>
      <c r="T454" s="158">
        <f>S454*H454</f>
        <v>0</v>
      </c>
      <c r="AR454" s="159" t="s">
        <v>174</v>
      </c>
      <c r="AT454" s="159" t="s">
        <v>169</v>
      </c>
      <c r="AU454" s="159" t="s">
        <v>77</v>
      </c>
      <c r="AY454" s="12" t="s">
        <v>167</v>
      </c>
      <c r="BE454" s="160">
        <f>IF(N454="základní",J454,0)</f>
        <v>0</v>
      </c>
      <c r="BF454" s="160">
        <f>IF(N454="snížená",J454,0)</f>
        <v>0</v>
      </c>
      <c r="BG454" s="160">
        <f>IF(N454="zákl. přenesená",J454,0)</f>
        <v>0</v>
      </c>
      <c r="BH454" s="160">
        <f>IF(N454="sníž. přenesená",J454,0)</f>
        <v>0</v>
      </c>
      <c r="BI454" s="160">
        <f>IF(N454="nulová",J454,0)</f>
        <v>0</v>
      </c>
      <c r="BJ454" s="12" t="s">
        <v>75</v>
      </c>
      <c r="BK454" s="160">
        <f>ROUND(I454*H454,2)</f>
        <v>0</v>
      </c>
      <c r="BL454" s="12" t="s">
        <v>174</v>
      </c>
      <c r="BM454" s="159" t="s">
        <v>580</v>
      </c>
    </row>
    <row r="455" spans="2:47" s="25" customFormat="1" ht="19.5">
      <c r="B455" s="24"/>
      <c r="D455" s="161" t="s">
        <v>176</v>
      </c>
      <c r="F455" s="162" t="s">
        <v>581</v>
      </c>
      <c r="L455" s="24"/>
      <c r="M455" s="163"/>
      <c r="N455" s="50"/>
      <c r="O455" s="50"/>
      <c r="P455" s="50"/>
      <c r="Q455" s="50"/>
      <c r="R455" s="50"/>
      <c r="S455" s="50"/>
      <c r="T455" s="51"/>
      <c r="AT455" s="12" t="s">
        <v>176</v>
      </c>
      <c r="AU455" s="12" t="s">
        <v>77</v>
      </c>
    </row>
    <row r="456" spans="2:51" s="165" customFormat="1" ht="12">
      <c r="B456" s="164"/>
      <c r="D456" s="161" t="s">
        <v>178</v>
      </c>
      <c r="E456" s="166" t="s">
        <v>1</v>
      </c>
      <c r="F456" s="167" t="s">
        <v>196</v>
      </c>
      <c r="H456" s="166" t="s">
        <v>1</v>
      </c>
      <c r="L456" s="164"/>
      <c r="M456" s="168"/>
      <c r="N456" s="169"/>
      <c r="O456" s="169"/>
      <c r="P456" s="169"/>
      <c r="Q456" s="169"/>
      <c r="R456" s="169"/>
      <c r="S456" s="169"/>
      <c r="T456" s="170"/>
      <c r="AT456" s="166" t="s">
        <v>178</v>
      </c>
      <c r="AU456" s="166" t="s">
        <v>77</v>
      </c>
      <c r="AV456" s="165" t="s">
        <v>75</v>
      </c>
      <c r="AW456" s="165" t="s">
        <v>25</v>
      </c>
      <c r="AX456" s="165" t="s">
        <v>68</v>
      </c>
      <c r="AY456" s="166" t="s">
        <v>167</v>
      </c>
    </row>
    <row r="457" spans="2:51" s="172" customFormat="1" ht="12">
      <c r="B457" s="171"/>
      <c r="D457" s="161" t="s">
        <v>178</v>
      </c>
      <c r="E457" s="173" t="s">
        <v>1</v>
      </c>
      <c r="F457" s="174" t="s">
        <v>582</v>
      </c>
      <c r="H457" s="175">
        <v>96.9</v>
      </c>
      <c r="L457" s="171"/>
      <c r="M457" s="176"/>
      <c r="N457" s="177"/>
      <c r="O457" s="177"/>
      <c r="P457" s="177"/>
      <c r="Q457" s="177"/>
      <c r="R457" s="177"/>
      <c r="S457" s="177"/>
      <c r="T457" s="178"/>
      <c r="AT457" s="173" t="s">
        <v>178</v>
      </c>
      <c r="AU457" s="173" t="s">
        <v>77</v>
      </c>
      <c r="AV457" s="172" t="s">
        <v>77</v>
      </c>
      <c r="AW457" s="172" t="s">
        <v>25</v>
      </c>
      <c r="AX457" s="172" t="s">
        <v>68</v>
      </c>
      <c r="AY457" s="173" t="s">
        <v>167</v>
      </c>
    </row>
    <row r="458" spans="2:51" s="165" customFormat="1" ht="12">
      <c r="B458" s="164"/>
      <c r="D458" s="161" t="s">
        <v>178</v>
      </c>
      <c r="E458" s="166" t="s">
        <v>1</v>
      </c>
      <c r="F458" s="167" t="s">
        <v>362</v>
      </c>
      <c r="H458" s="166" t="s">
        <v>1</v>
      </c>
      <c r="L458" s="164"/>
      <c r="M458" s="168"/>
      <c r="N458" s="169"/>
      <c r="O458" s="169"/>
      <c r="P458" s="169"/>
      <c r="Q458" s="169"/>
      <c r="R458" s="169"/>
      <c r="S458" s="169"/>
      <c r="T458" s="170"/>
      <c r="AT458" s="166" t="s">
        <v>178</v>
      </c>
      <c r="AU458" s="166" t="s">
        <v>77</v>
      </c>
      <c r="AV458" s="165" t="s">
        <v>75</v>
      </c>
      <c r="AW458" s="165" t="s">
        <v>25</v>
      </c>
      <c r="AX458" s="165" t="s">
        <v>68</v>
      </c>
      <c r="AY458" s="166" t="s">
        <v>167</v>
      </c>
    </row>
    <row r="459" spans="2:51" s="172" customFormat="1" ht="12">
      <c r="B459" s="171"/>
      <c r="D459" s="161" t="s">
        <v>178</v>
      </c>
      <c r="E459" s="173" t="s">
        <v>1</v>
      </c>
      <c r="F459" s="174" t="s">
        <v>583</v>
      </c>
      <c r="H459" s="175">
        <v>98.1</v>
      </c>
      <c r="L459" s="171"/>
      <c r="M459" s="176"/>
      <c r="N459" s="177"/>
      <c r="O459" s="177"/>
      <c r="P459" s="177"/>
      <c r="Q459" s="177"/>
      <c r="R459" s="177"/>
      <c r="S459" s="177"/>
      <c r="T459" s="178"/>
      <c r="AT459" s="173" t="s">
        <v>178</v>
      </c>
      <c r="AU459" s="173" t="s">
        <v>77</v>
      </c>
      <c r="AV459" s="172" t="s">
        <v>77</v>
      </c>
      <c r="AW459" s="172" t="s">
        <v>25</v>
      </c>
      <c r="AX459" s="172" t="s">
        <v>68</v>
      </c>
      <c r="AY459" s="173" t="s">
        <v>167</v>
      </c>
    </row>
    <row r="460" spans="2:51" s="180" customFormat="1" ht="12">
      <c r="B460" s="179"/>
      <c r="D460" s="161" t="s">
        <v>178</v>
      </c>
      <c r="E460" s="181" t="s">
        <v>1</v>
      </c>
      <c r="F460" s="182" t="s">
        <v>204</v>
      </c>
      <c r="H460" s="183">
        <v>195</v>
      </c>
      <c r="L460" s="179"/>
      <c r="M460" s="184"/>
      <c r="N460" s="185"/>
      <c r="O460" s="185"/>
      <c r="P460" s="185"/>
      <c r="Q460" s="185"/>
      <c r="R460" s="185"/>
      <c r="S460" s="185"/>
      <c r="T460" s="186"/>
      <c r="AT460" s="181" t="s">
        <v>178</v>
      </c>
      <c r="AU460" s="181" t="s">
        <v>77</v>
      </c>
      <c r="AV460" s="180" t="s">
        <v>174</v>
      </c>
      <c r="AW460" s="180" t="s">
        <v>25</v>
      </c>
      <c r="AX460" s="180" t="s">
        <v>75</v>
      </c>
      <c r="AY460" s="181" t="s">
        <v>167</v>
      </c>
    </row>
    <row r="461" spans="2:65" s="25" customFormat="1" ht="24" customHeight="1">
      <c r="B461" s="24"/>
      <c r="C461" s="149" t="s">
        <v>584</v>
      </c>
      <c r="D461" s="149" t="s">
        <v>169</v>
      </c>
      <c r="E461" s="150" t="s">
        <v>585</v>
      </c>
      <c r="F461" s="151" t="s">
        <v>586</v>
      </c>
      <c r="G461" s="152" t="s">
        <v>208</v>
      </c>
      <c r="H461" s="153">
        <v>232</v>
      </c>
      <c r="I461" s="3"/>
      <c r="J461" s="154">
        <f>ROUND(I461*H461,2)</f>
        <v>0</v>
      </c>
      <c r="K461" s="151" t="s">
        <v>173</v>
      </c>
      <c r="L461" s="24"/>
      <c r="M461" s="155" t="s">
        <v>1</v>
      </c>
      <c r="N461" s="156" t="s">
        <v>33</v>
      </c>
      <c r="O461" s="157">
        <v>0.126</v>
      </c>
      <c r="P461" s="157">
        <f>O461*H461</f>
        <v>29.232</v>
      </c>
      <c r="Q461" s="157">
        <v>0.00021</v>
      </c>
      <c r="R461" s="157">
        <f>Q461*H461</f>
        <v>0.04872</v>
      </c>
      <c r="S461" s="157">
        <v>0</v>
      </c>
      <c r="T461" s="158">
        <f>S461*H461</f>
        <v>0</v>
      </c>
      <c r="AR461" s="159" t="s">
        <v>174</v>
      </c>
      <c r="AT461" s="159" t="s">
        <v>169</v>
      </c>
      <c r="AU461" s="159" t="s">
        <v>77</v>
      </c>
      <c r="AY461" s="12" t="s">
        <v>167</v>
      </c>
      <c r="BE461" s="160">
        <f>IF(N461="základní",J461,0)</f>
        <v>0</v>
      </c>
      <c r="BF461" s="160">
        <f>IF(N461="snížená",J461,0)</f>
        <v>0</v>
      </c>
      <c r="BG461" s="160">
        <f>IF(N461="zákl. přenesená",J461,0)</f>
        <v>0</v>
      </c>
      <c r="BH461" s="160">
        <f>IF(N461="sníž. přenesená",J461,0)</f>
        <v>0</v>
      </c>
      <c r="BI461" s="160">
        <f>IF(N461="nulová",J461,0)</f>
        <v>0</v>
      </c>
      <c r="BJ461" s="12" t="s">
        <v>75</v>
      </c>
      <c r="BK461" s="160">
        <f>ROUND(I461*H461,2)</f>
        <v>0</v>
      </c>
      <c r="BL461" s="12" t="s">
        <v>174</v>
      </c>
      <c r="BM461" s="159" t="s">
        <v>587</v>
      </c>
    </row>
    <row r="462" spans="2:47" s="25" customFormat="1" ht="19.5">
      <c r="B462" s="24"/>
      <c r="D462" s="161" t="s">
        <v>176</v>
      </c>
      <c r="F462" s="162" t="s">
        <v>588</v>
      </c>
      <c r="L462" s="24"/>
      <c r="M462" s="163"/>
      <c r="N462" s="50"/>
      <c r="O462" s="50"/>
      <c r="P462" s="50"/>
      <c r="Q462" s="50"/>
      <c r="R462" s="50"/>
      <c r="S462" s="50"/>
      <c r="T462" s="51"/>
      <c r="AT462" s="12" t="s">
        <v>176</v>
      </c>
      <c r="AU462" s="12" t="s">
        <v>77</v>
      </c>
    </row>
    <row r="463" spans="2:51" s="165" customFormat="1" ht="12">
      <c r="B463" s="164"/>
      <c r="D463" s="161" t="s">
        <v>178</v>
      </c>
      <c r="E463" s="166" t="s">
        <v>1</v>
      </c>
      <c r="F463" s="167" t="s">
        <v>196</v>
      </c>
      <c r="H463" s="166" t="s">
        <v>1</v>
      </c>
      <c r="L463" s="164"/>
      <c r="M463" s="168"/>
      <c r="N463" s="169"/>
      <c r="O463" s="169"/>
      <c r="P463" s="169"/>
      <c r="Q463" s="169"/>
      <c r="R463" s="169"/>
      <c r="S463" s="169"/>
      <c r="T463" s="170"/>
      <c r="AT463" s="166" t="s">
        <v>178</v>
      </c>
      <c r="AU463" s="166" t="s">
        <v>77</v>
      </c>
      <c r="AV463" s="165" t="s">
        <v>75</v>
      </c>
      <c r="AW463" s="165" t="s">
        <v>25</v>
      </c>
      <c r="AX463" s="165" t="s">
        <v>68</v>
      </c>
      <c r="AY463" s="166" t="s">
        <v>167</v>
      </c>
    </row>
    <row r="464" spans="2:51" s="172" customFormat="1" ht="12">
      <c r="B464" s="171"/>
      <c r="D464" s="161" t="s">
        <v>178</v>
      </c>
      <c r="E464" s="173" t="s">
        <v>1</v>
      </c>
      <c r="F464" s="174" t="s">
        <v>589</v>
      </c>
      <c r="H464" s="175">
        <v>232</v>
      </c>
      <c r="L464" s="171"/>
      <c r="M464" s="176"/>
      <c r="N464" s="177"/>
      <c r="O464" s="177"/>
      <c r="P464" s="177"/>
      <c r="Q464" s="177"/>
      <c r="R464" s="177"/>
      <c r="S464" s="177"/>
      <c r="T464" s="178"/>
      <c r="AT464" s="173" t="s">
        <v>178</v>
      </c>
      <c r="AU464" s="173" t="s">
        <v>77</v>
      </c>
      <c r="AV464" s="172" t="s">
        <v>77</v>
      </c>
      <c r="AW464" s="172" t="s">
        <v>25</v>
      </c>
      <c r="AX464" s="172" t="s">
        <v>75</v>
      </c>
      <c r="AY464" s="173" t="s">
        <v>167</v>
      </c>
    </row>
    <row r="465" spans="2:65" s="25" customFormat="1" ht="24" customHeight="1">
      <c r="B465" s="24"/>
      <c r="C465" s="149" t="s">
        <v>590</v>
      </c>
      <c r="D465" s="149" t="s">
        <v>169</v>
      </c>
      <c r="E465" s="150" t="s">
        <v>591</v>
      </c>
      <c r="F465" s="151" t="s">
        <v>592</v>
      </c>
      <c r="G465" s="152" t="s">
        <v>208</v>
      </c>
      <c r="H465" s="153">
        <v>161.6</v>
      </c>
      <c r="I465" s="3"/>
      <c r="J465" s="154">
        <f>ROUND(I465*H465,2)</f>
        <v>0</v>
      </c>
      <c r="K465" s="151" t="s">
        <v>173</v>
      </c>
      <c r="L465" s="24"/>
      <c r="M465" s="155" t="s">
        <v>1</v>
      </c>
      <c r="N465" s="156" t="s">
        <v>33</v>
      </c>
      <c r="O465" s="157">
        <v>0.06</v>
      </c>
      <c r="P465" s="157">
        <f>O465*H465</f>
        <v>9.696</v>
      </c>
      <c r="Q465" s="157">
        <v>0</v>
      </c>
      <c r="R465" s="157">
        <f>Q465*H465</f>
        <v>0</v>
      </c>
      <c r="S465" s="157">
        <v>0</v>
      </c>
      <c r="T465" s="158">
        <f>S465*H465</f>
        <v>0</v>
      </c>
      <c r="AR465" s="159" t="s">
        <v>174</v>
      </c>
      <c r="AT465" s="159" t="s">
        <v>169</v>
      </c>
      <c r="AU465" s="159" t="s">
        <v>77</v>
      </c>
      <c r="AY465" s="12" t="s">
        <v>167</v>
      </c>
      <c r="BE465" s="160">
        <f>IF(N465="základní",J465,0)</f>
        <v>0</v>
      </c>
      <c r="BF465" s="160">
        <f>IF(N465="snížená",J465,0)</f>
        <v>0</v>
      </c>
      <c r="BG465" s="160">
        <f>IF(N465="zákl. přenesená",J465,0)</f>
        <v>0</v>
      </c>
      <c r="BH465" s="160">
        <f>IF(N465="sníž. přenesená",J465,0)</f>
        <v>0</v>
      </c>
      <c r="BI465" s="160">
        <f>IF(N465="nulová",J465,0)</f>
        <v>0</v>
      </c>
      <c r="BJ465" s="12" t="s">
        <v>75</v>
      </c>
      <c r="BK465" s="160">
        <f>ROUND(I465*H465,2)</f>
        <v>0</v>
      </c>
      <c r="BL465" s="12" t="s">
        <v>174</v>
      </c>
      <c r="BM465" s="159" t="s">
        <v>593</v>
      </c>
    </row>
    <row r="466" spans="2:47" s="25" customFormat="1" ht="19.5">
      <c r="B466" s="24"/>
      <c r="D466" s="161" t="s">
        <v>176</v>
      </c>
      <c r="F466" s="162" t="s">
        <v>594</v>
      </c>
      <c r="L466" s="24"/>
      <c r="M466" s="163"/>
      <c r="N466" s="50"/>
      <c r="O466" s="50"/>
      <c r="P466" s="50"/>
      <c r="Q466" s="50"/>
      <c r="R466" s="50"/>
      <c r="S466" s="50"/>
      <c r="T466" s="51"/>
      <c r="AT466" s="12" t="s">
        <v>176</v>
      </c>
      <c r="AU466" s="12" t="s">
        <v>77</v>
      </c>
    </row>
    <row r="467" spans="2:51" s="172" customFormat="1" ht="12">
      <c r="B467" s="171"/>
      <c r="D467" s="161" t="s">
        <v>178</v>
      </c>
      <c r="E467" s="173" t="s">
        <v>1</v>
      </c>
      <c r="F467" s="174" t="s">
        <v>595</v>
      </c>
      <c r="H467" s="175">
        <v>10.8</v>
      </c>
      <c r="L467" s="171"/>
      <c r="M467" s="176"/>
      <c r="N467" s="177"/>
      <c r="O467" s="177"/>
      <c r="P467" s="177"/>
      <c r="Q467" s="177"/>
      <c r="R467" s="177"/>
      <c r="S467" s="177"/>
      <c r="T467" s="178"/>
      <c r="AT467" s="173" t="s">
        <v>178</v>
      </c>
      <c r="AU467" s="173" t="s">
        <v>77</v>
      </c>
      <c r="AV467" s="172" t="s">
        <v>77</v>
      </c>
      <c r="AW467" s="172" t="s">
        <v>25</v>
      </c>
      <c r="AX467" s="172" t="s">
        <v>68</v>
      </c>
      <c r="AY467" s="173" t="s">
        <v>167</v>
      </c>
    </row>
    <row r="468" spans="2:51" s="172" customFormat="1" ht="12">
      <c r="B468" s="171"/>
      <c r="D468" s="161" t="s">
        <v>178</v>
      </c>
      <c r="E468" s="173" t="s">
        <v>1</v>
      </c>
      <c r="F468" s="174" t="s">
        <v>596</v>
      </c>
      <c r="H468" s="175">
        <v>46.8</v>
      </c>
      <c r="L468" s="171"/>
      <c r="M468" s="176"/>
      <c r="N468" s="177"/>
      <c r="O468" s="177"/>
      <c r="P468" s="177"/>
      <c r="Q468" s="177"/>
      <c r="R468" s="177"/>
      <c r="S468" s="177"/>
      <c r="T468" s="178"/>
      <c r="AT468" s="173" t="s">
        <v>178</v>
      </c>
      <c r="AU468" s="173" t="s">
        <v>77</v>
      </c>
      <c r="AV468" s="172" t="s">
        <v>77</v>
      </c>
      <c r="AW468" s="172" t="s">
        <v>25</v>
      </c>
      <c r="AX468" s="172" t="s">
        <v>68</v>
      </c>
      <c r="AY468" s="173" t="s">
        <v>167</v>
      </c>
    </row>
    <row r="469" spans="2:51" s="172" customFormat="1" ht="12">
      <c r="B469" s="171"/>
      <c r="D469" s="161" t="s">
        <v>178</v>
      </c>
      <c r="E469" s="173" t="s">
        <v>1</v>
      </c>
      <c r="F469" s="174" t="s">
        <v>597</v>
      </c>
      <c r="H469" s="175">
        <v>8.16</v>
      </c>
      <c r="L469" s="171"/>
      <c r="M469" s="176"/>
      <c r="N469" s="177"/>
      <c r="O469" s="177"/>
      <c r="P469" s="177"/>
      <c r="Q469" s="177"/>
      <c r="R469" s="177"/>
      <c r="S469" s="177"/>
      <c r="T469" s="178"/>
      <c r="AT469" s="173" t="s">
        <v>178</v>
      </c>
      <c r="AU469" s="173" t="s">
        <v>77</v>
      </c>
      <c r="AV469" s="172" t="s">
        <v>77</v>
      </c>
      <c r="AW469" s="172" t="s">
        <v>25</v>
      </c>
      <c r="AX469" s="172" t="s">
        <v>68</v>
      </c>
      <c r="AY469" s="173" t="s">
        <v>167</v>
      </c>
    </row>
    <row r="470" spans="2:51" s="172" customFormat="1" ht="12">
      <c r="B470" s="171"/>
      <c r="D470" s="161" t="s">
        <v>178</v>
      </c>
      <c r="E470" s="173" t="s">
        <v>1</v>
      </c>
      <c r="F470" s="174" t="s">
        <v>598</v>
      </c>
      <c r="H470" s="175">
        <v>4.56</v>
      </c>
      <c r="L470" s="171"/>
      <c r="M470" s="176"/>
      <c r="N470" s="177"/>
      <c r="O470" s="177"/>
      <c r="P470" s="177"/>
      <c r="Q470" s="177"/>
      <c r="R470" s="177"/>
      <c r="S470" s="177"/>
      <c r="T470" s="178"/>
      <c r="AT470" s="173" t="s">
        <v>178</v>
      </c>
      <c r="AU470" s="173" t="s">
        <v>77</v>
      </c>
      <c r="AV470" s="172" t="s">
        <v>77</v>
      </c>
      <c r="AW470" s="172" t="s">
        <v>25</v>
      </c>
      <c r="AX470" s="172" t="s">
        <v>68</v>
      </c>
      <c r="AY470" s="173" t="s">
        <v>167</v>
      </c>
    </row>
    <row r="471" spans="2:51" s="172" customFormat="1" ht="12">
      <c r="B471" s="171"/>
      <c r="D471" s="161" t="s">
        <v>178</v>
      </c>
      <c r="E471" s="173" t="s">
        <v>1</v>
      </c>
      <c r="F471" s="174" t="s">
        <v>599</v>
      </c>
      <c r="H471" s="175">
        <v>2.4</v>
      </c>
      <c r="L471" s="171"/>
      <c r="M471" s="176"/>
      <c r="N471" s="177"/>
      <c r="O471" s="177"/>
      <c r="P471" s="177"/>
      <c r="Q471" s="177"/>
      <c r="R471" s="177"/>
      <c r="S471" s="177"/>
      <c r="T471" s="178"/>
      <c r="AT471" s="173" t="s">
        <v>178</v>
      </c>
      <c r="AU471" s="173" t="s">
        <v>77</v>
      </c>
      <c r="AV471" s="172" t="s">
        <v>77</v>
      </c>
      <c r="AW471" s="172" t="s">
        <v>25</v>
      </c>
      <c r="AX471" s="172" t="s">
        <v>68</v>
      </c>
      <c r="AY471" s="173" t="s">
        <v>167</v>
      </c>
    </row>
    <row r="472" spans="2:51" s="172" customFormat="1" ht="12">
      <c r="B472" s="171"/>
      <c r="D472" s="161" t="s">
        <v>178</v>
      </c>
      <c r="E472" s="173" t="s">
        <v>1</v>
      </c>
      <c r="F472" s="174" t="s">
        <v>600</v>
      </c>
      <c r="H472" s="175">
        <v>1.5</v>
      </c>
      <c r="L472" s="171"/>
      <c r="M472" s="176"/>
      <c r="N472" s="177"/>
      <c r="O472" s="177"/>
      <c r="P472" s="177"/>
      <c r="Q472" s="177"/>
      <c r="R472" s="177"/>
      <c r="S472" s="177"/>
      <c r="T472" s="178"/>
      <c r="AT472" s="173" t="s">
        <v>178</v>
      </c>
      <c r="AU472" s="173" t="s">
        <v>77</v>
      </c>
      <c r="AV472" s="172" t="s">
        <v>77</v>
      </c>
      <c r="AW472" s="172" t="s">
        <v>25</v>
      </c>
      <c r="AX472" s="172" t="s">
        <v>68</v>
      </c>
      <c r="AY472" s="173" t="s">
        <v>167</v>
      </c>
    </row>
    <row r="473" spans="2:51" s="172" customFormat="1" ht="12">
      <c r="B473" s="171"/>
      <c r="D473" s="161" t="s">
        <v>178</v>
      </c>
      <c r="E473" s="173" t="s">
        <v>1</v>
      </c>
      <c r="F473" s="174" t="s">
        <v>599</v>
      </c>
      <c r="H473" s="175">
        <v>2.4</v>
      </c>
      <c r="L473" s="171"/>
      <c r="M473" s="176"/>
      <c r="N473" s="177"/>
      <c r="O473" s="177"/>
      <c r="P473" s="177"/>
      <c r="Q473" s="177"/>
      <c r="R473" s="177"/>
      <c r="S473" s="177"/>
      <c r="T473" s="178"/>
      <c r="AT473" s="173" t="s">
        <v>178</v>
      </c>
      <c r="AU473" s="173" t="s">
        <v>77</v>
      </c>
      <c r="AV473" s="172" t="s">
        <v>77</v>
      </c>
      <c r="AW473" s="172" t="s">
        <v>25</v>
      </c>
      <c r="AX473" s="172" t="s">
        <v>68</v>
      </c>
      <c r="AY473" s="173" t="s">
        <v>167</v>
      </c>
    </row>
    <row r="474" spans="2:51" s="172" customFormat="1" ht="12">
      <c r="B474" s="171"/>
      <c r="D474" s="161" t="s">
        <v>178</v>
      </c>
      <c r="E474" s="173" t="s">
        <v>1</v>
      </c>
      <c r="F474" s="174" t="s">
        <v>601</v>
      </c>
      <c r="H474" s="175">
        <v>1.98</v>
      </c>
      <c r="L474" s="171"/>
      <c r="M474" s="176"/>
      <c r="N474" s="177"/>
      <c r="O474" s="177"/>
      <c r="P474" s="177"/>
      <c r="Q474" s="177"/>
      <c r="R474" s="177"/>
      <c r="S474" s="177"/>
      <c r="T474" s="178"/>
      <c r="AT474" s="173" t="s">
        <v>178</v>
      </c>
      <c r="AU474" s="173" t="s">
        <v>77</v>
      </c>
      <c r="AV474" s="172" t="s">
        <v>77</v>
      </c>
      <c r="AW474" s="172" t="s">
        <v>25</v>
      </c>
      <c r="AX474" s="172" t="s">
        <v>68</v>
      </c>
      <c r="AY474" s="173" t="s">
        <v>167</v>
      </c>
    </row>
    <row r="475" spans="2:51" s="172" customFormat="1" ht="12">
      <c r="B475" s="171"/>
      <c r="D475" s="161" t="s">
        <v>178</v>
      </c>
      <c r="E475" s="173" t="s">
        <v>1</v>
      </c>
      <c r="F475" s="174" t="s">
        <v>602</v>
      </c>
      <c r="H475" s="175">
        <v>2.2</v>
      </c>
      <c r="L475" s="171"/>
      <c r="M475" s="176"/>
      <c r="N475" s="177"/>
      <c r="O475" s="177"/>
      <c r="P475" s="177"/>
      <c r="Q475" s="177"/>
      <c r="R475" s="177"/>
      <c r="S475" s="177"/>
      <c r="T475" s="178"/>
      <c r="AT475" s="173" t="s">
        <v>178</v>
      </c>
      <c r="AU475" s="173" t="s">
        <v>77</v>
      </c>
      <c r="AV475" s="172" t="s">
        <v>77</v>
      </c>
      <c r="AW475" s="172" t="s">
        <v>25</v>
      </c>
      <c r="AX475" s="172" t="s">
        <v>68</v>
      </c>
      <c r="AY475" s="173" t="s">
        <v>167</v>
      </c>
    </row>
    <row r="476" spans="2:51" s="197" customFormat="1" ht="12">
      <c r="B476" s="196"/>
      <c r="D476" s="161" t="s">
        <v>178</v>
      </c>
      <c r="E476" s="198" t="s">
        <v>1</v>
      </c>
      <c r="F476" s="199" t="s">
        <v>603</v>
      </c>
      <c r="H476" s="200">
        <v>80.8</v>
      </c>
      <c r="L476" s="196"/>
      <c r="M476" s="201"/>
      <c r="N476" s="202"/>
      <c r="O476" s="202"/>
      <c r="P476" s="202"/>
      <c r="Q476" s="202"/>
      <c r="R476" s="202"/>
      <c r="S476" s="202"/>
      <c r="T476" s="203"/>
      <c r="AT476" s="198" t="s">
        <v>178</v>
      </c>
      <c r="AU476" s="198" t="s">
        <v>77</v>
      </c>
      <c r="AV476" s="197" t="s">
        <v>186</v>
      </c>
      <c r="AW476" s="197" t="s">
        <v>25</v>
      </c>
      <c r="AX476" s="197" t="s">
        <v>68</v>
      </c>
      <c r="AY476" s="198" t="s">
        <v>167</v>
      </c>
    </row>
    <row r="477" spans="2:51" s="165" customFormat="1" ht="12">
      <c r="B477" s="164"/>
      <c r="D477" s="161" t="s">
        <v>178</v>
      </c>
      <c r="E477" s="166" t="s">
        <v>1</v>
      </c>
      <c r="F477" s="167" t="s">
        <v>604</v>
      </c>
      <c r="H477" s="166" t="s">
        <v>1</v>
      </c>
      <c r="L477" s="164"/>
      <c r="M477" s="168"/>
      <c r="N477" s="169"/>
      <c r="O477" s="169"/>
      <c r="P477" s="169"/>
      <c r="Q477" s="169"/>
      <c r="R477" s="169"/>
      <c r="S477" s="169"/>
      <c r="T477" s="170"/>
      <c r="AT477" s="166" t="s">
        <v>178</v>
      </c>
      <c r="AU477" s="166" t="s">
        <v>77</v>
      </c>
      <c r="AV477" s="165" t="s">
        <v>75</v>
      </c>
      <c r="AW477" s="165" t="s">
        <v>25</v>
      </c>
      <c r="AX477" s="165" t="s">
        <v>68</v>
      </c>
      <c r="AY477" s="166" t="s">
        <v>167</v>
      </c>
    </row>
    <row r="478" spans="2:51" s="172" customFormat="1" ht="12">
      <c r="B478" s="171"/>
      <c r="D478" s="161" t="s">
        <v>178</v>
      </c>
      <c r="E478" s="173" t="s">
        <v>1</v>
      </c>
      <c r="F478" s="174" t="s">
        <v>605</v>
      </c>
      <c r="H478" s="175">
        <v>80.8</v>
      </c>
      <c r="L478" s="171"/>
      <c r="M478" s="176"/>
      <c r="N478" s="177"/>
      <c r="O478" s="177"/>
      <c r="P478" s="177"/>
      <c r="Q478" s="177"/>
      <c r="R478" s="177"/>
      <c r="S478" s="177"/>
      <c r="T478" s="178"/>
      <c r="AT478" s="173" t="s">
        <v>178</v>
      </c>
      <c r="AU478" s="173" t="s">
        <v>77</v>
      </c>
      <c r="AV478" s="172" t="s">
        <v>77</v>
      </c>
      <c r="AW478" s="172" t="s">
        <v>25</v>
      </c>
      <c r="AX478" s="172" t="s">
        <v>68</v>
      </c>
      <c r="AY478" s="173" t="s">
        <v>167</v>
      </c>
    </row>
    <row r="479" spans="2:51" s="180" customFormat="1" ht="12">
      <c r="B479" s="179"/>
      <c r="D479" s="161" t="s">
        <v>178</v>
      </c>
      <c r="E479" s="181" t="s">
        <v>1</v>
      </c>
      <c r="F479" s="182" t="s">
        <v>204</v>
      </c>
      <c r="H479" s="183">
        <v>161.6</v>
      </c>
      <c r="L479" s="179"/>
      <c r="M479" s="184"/>
      <c r="N479" s="185"/>
      <c r="O479" s="185"/>
      <c r="P479" s="185"/>
      <c r="Q479" s="185"/>
      <c r="R479" s="185"/>
      <c r="S479" s="185"/>
      <c r="T479" s="186"/>
      <c r="AT479" s="181" t="s">
        <v>178</v>
      </c>
      <c r="AU479" s="181" t="s">
        <v>77</v>
      </c>
      <c r="AV479" s="180" t="s">
        <v>174</v>
      </c>
      <c r="AW479" s="180" t="s">
        <v>25</v>
      </c>
      <c r="AX479" s="180" t="s">
        <v>75</v>
      </c>
      <c r="AY479" s="181" t="s">
        <v>167</v>
      </c>
    </row>
    <row r="480" spans="2:65" s="25" customFormat="1" ht="24" customHeight="1">
      <c r="B480" s="24"/>
      <c r="C480" s="149" t="s">
        <v>606</v>
      </c>
      <c r="D480" s="149" t="s">
        <v>169</v>
      </c>
      <c r="E480" s="150" t="s">
        <v>607</v>
      </c>
      <c r="F480" s="151" t="s">
        <v>608</v>
      </c>
      <c r="G480" s="152" t="s">
        <v>208</v>
      </c>
      <c r="H480" s="153">
        <v>195</v>
      </c>
      <c r="I480" s="3"/>
      <c r="J480" s="154">
        <f>ROUND(I480*H480,2)</f>
        <v>0</v>
      </c>
      <c r="K480" s="151" t="s">
        <v>173</v>
      </c>
      <c r="L480" s="24"/>
      <c r="M480" s="155" t="s">
        <v>1</v>
      </c>
      <c r="N480" s="156" t="s">
        <v>33</v>
      </c>
      <c r="O480" s="157">
        <v>0.308</v>
      </c>
      <c r="P480" s="157">
        <f>O480*H480</f>
        <v>60.06</v>
      </c>
      <c r="Q480" s="157">
        <v>4E-05</v>
      </c>
      <c r="R480" s="157">
        <f>Q480*H480</f>
        <v>0.0078000000000000005</v>
      </c>
      <c r="S480" s="157">
        <v>0</v>
      </c>
      <c r="T480" s="158">
        <f>S480*H480</f>
        <v>0</v>
      </c>
      <c r="AR480" s="159" t="s">
        <v>174</v>
      </c>
      <c r="AT480" s="159" t="s">
        <v>169</v>
      </c>
      <c r="AU480" s="159" t="s">
        <v>77</v>
      </c>
      <c r="AY480" s="12" t="s">
        <v>167</v>
      </c>
      <c r="BE480" s="160">
        <f>IF(N480="základní",J480,0)</f>
        <v>0</v>
      </c>
      <c r="BF480" s="160">
        <f>IF(N480="snížená",J480,0)</f>
        <v>0</v>
      </c>
      <c r="BG480" s="160">
        <f>IF(N480="zákl. přenesená",J480,0)</f>
        <v>0</v>
      </c>
      <c r="BH480" s="160">
        <f>IF(N480="sníž. přenesená",J480,0)</f>
        <v>0</v>
      </c>
      <c r="BI480" s="160">
        <f>IF(N480="nulová",J480,0)</f>
        <v>0</v>
      </c>
      <c r="BJ480" s="12" t="s">
        <v>75</v>
      </c>
      <c r="BK480" s="160">
        <f>ROUND(I480*H480,2)</f>
        <v>0</v>
      </c>
      <c r="BL480" s="12" t="s">
        <v>174</v>
      </c>
      <c r="BM480" s="159" t="s">
        <v>609</v>
      </c>
    </row>
    <row r="481" spans="2:47" s="25" customFormat="1" ht="19.5">
      <c r="B481" s="24"/>
      <c r="D481" s="161" t="s">
        <v>176</v>
      </c>
      <c r="F481" s="162" t="s">
        <v>610</v>
      </c>
      <c r="L481" s="24"/>
      <c r="M481" s="163"/>
      <c r="N481" s="50"/>
      <c r="O481" s="50"/>
      <c r="P481" s="50"/>
      <c r="Q481" s="50"/>
      <c r="R481" s="50"/>
      <c r="S481" s="50"/>
      <c r="T481" s="51"/>
      <c r="AT481" s="12" t="s">
        <v>176</v>
      </c>
      <c r="AU481" s="12" t="s">
        <v>77</v>
      </c>
    </row>
    <row r="482" spans="2:51" s="172" customFormat="1" ht="12">
      <c r="B482" s="171"/>
      <c r="D482" s="161" t="s">
        <v>178</v>
      </c>
      <c r="E482" s="173" t="s">
        <v>1</v>
      </c>
      <c r="F482" s="174" t="s">
        <v>611</v>
      </c>
      <c r="H482" s="175">
        <v>195</v>
      </c>
      <c r="L482" s="171"/>
      <c r="M482" s="176"/>
      <c r="N482" s="177"/>
      <c r="O482" s="177"/>
      <c r="P482" s="177"/>
      <c r="Q482" s="177"/>
      <c r="R482" s="177"/>
      <c r="S482" s="177"/>
      <c r="T482" s="178"/>
      <c r="AT482" s="173" t="s">
        <v>178</v>
      </c>
      <c r="AU482" s="173" t="s">
        <v>77</v>
      </c>
      <c r="AV482" s="172" t="s">
        <v>77</v>
      </c>
      <c r="AW482" s="172" t="s">
        <v>25</v>
      </c>
      <c r="AX482" s="172" t="s">
        <v>75</v>
      </c>
      <c r="AY482" s="173" t="s">
        <v>167</v>
      </c>
    </row>
    <row r="483" spans="2:65" s="25" customFormat="1" ht="24" customHeight="1">
      <c r="B483" s="24"/>
      <c r="C483" s="149" t="s">
        <v>612</v>
      </c>
      <c r="D483" s="149" t="s">
        <v>169</v>
      </c>
      <c r="E483" s="150" t="s">
        <v>613</v>
      </c>
      <c r="F483" s="151" t="s">
        <v>614</v>
      </c>
      <c r="G483" s="152" t="s">
        <v>208</v>
      </c>
      <c r="H483" s="153">
        <v>232</v>
      </c>
      <c r="I483" s="3"/>
      <c r="J483" s="154">
        <f>ROUND(I483*H483,2)</f>
        <v>0</v>
      </c>
      <c r="K483" s="151" t="s">
        <v>173</v>
      </c>
      <c r="L483" s="24"/>
      <c r="M483" s="155" t="s">
        <v>1</v>
      </c>
      <c r="N483" s="156" t="s">
        <v>33</v>
      </c>
      <c r="O483" s="157">
        <v>0.354</v>
      </c>
      <c r="P483" s="157">
        <f>O483*H483</f>
        <v>82.128</v>
      </c>
      <c r="Q483" s="157">
        <v>4E-05</v>
      </c>
      <c r="R483" s="157">
        <f>Q483*H483</f>
        <v>0.00928</v>
      </c>
      <c r="S483" s="157">
        <v>0</v>
      </c>
      <c r="T483" s="158">
        <f>S483*H483</f>
        <v>0</v>
      </c>
      <c r="AR483" s="159" t="s">
        <v>174</v>
      </c>
      <c r="AT483" s="159" t="s">
        <v>169</v>
      </c>
      <c r="AU483" s="159" t="s">
        <v>77</v>
      </c>
      <c r="AY483" s="12" t="s">
        <v>167</v>
      </c>
      <c r="BE483" s="160">
        <f>IF(N483="základní",J483,0)</f>
        <v>0</v>
      </c>
      <c r="BF483" s="160">
        <f>IF(N483="snížená",J483,0)</f>
        <v>0</v>
      </c>
      <c r="BG483" s="160">
        <f>IF(N483="zákl. přenesená",J483,0)</f>
        <v>0</v>
      </c>
      <c r="BH483" s="160">
        <f>IF(N483="sníž. přenesená",J483,0)</f>
        <v>0</v>
      </c>
      <c r="BI483" s="160">
        <f>IF(N483="nulová",J483,0)</f>
        <v>0</v>
      </c>
      <c r="BJ483" s="12" t="s">
        <v>75</v>
      </c>
      <c r="BK483" s="160">
        <f>ROUND(I483*H483,2)</f>
        <v>0</v>
      </c>
      <c r="BL483" s="12" t="s">
        <v>174</v>
      </c>
      <c r="BM483" s="159" t="s">
        <v>615</v>
      </c>
    </row>
    <row r="484" spans="2:47" s="25" customFormat="1" ht="19.5">
      <c r="B484" s="24"/>
      <c r="D484" s="161" t="s">
        <v>176</v>
      </c>
      <c r="F484" s="162" t="s">
        <v>616</v>
      </c>
      <c r="L484" s="24"/>
      <c r="M484" s="163"/>
      <c r="N484" s="50"/>
      <c r="O484" s="50"/>
      <c r="P484" s="50"/>
      <c r="Q484" s="50"/>
      <c r="R484" s="50"/>
      <c r="S484" s="50"/>
      <c r="T484" s="51"/>
      <c r="AT484" s="12" t="s">
        <v>176</v>
      </c>
      <c r="AU484" s="12" t="s">
        <v>77</v>
      </c>
    </row>
    <row r="485" spans="2:51" s="172" customFormat="1" ht="12">
      <c r="B485" s="171"/>
      <c r="D485" s="161" t="s">
        <v>178</v>
      </c>
      <c r="E485" s="173" t="s">
        <v>1</v>
      </c>
      <c r="F485" s="174" t="s">
        <v>617</v>
      </c>
      <c r="H485" s="175">
        <v>232</v>
      </c>
      <c r="L485" s="171"/>
      <c r="M485" s="176"/>
      <c r="N485" s="177"/>
      <c r="O485" s="177"/>
      <c r="P485" s="177"/>
      <c r="Q485" s="177"/>
      <c r="R485" s="177"/>
      <c r="S485" s="177"/>
      <c r="T485" s="178"/>
      <c r="AT485" s="173" t="s">
        <v>178</v>
      </c>
      <c r="AU485" s="173" t="s">
        <v>77</v>
      </c>
      <c r="AV485" s="172" t="s">
        <v>77</v>
      </c>
      <c r="AW485" s="172" t="s">
        <v>25</v>
      </c>
      <c r="AX485" s="172" t="s">
        <v>75</v>
      </c>
      <c r="AY485" s="173" t="s">
        <v>167</v>
      </c>
    </row>
    <row r="486" spans="2:63" s="137" customFormat="1" ht="22.9" customHeight="1">
      <c r="B486" s="136"/>
      <c r="D486" s="138" t="s">
        <v>67</v>
      </c>
      <c r="E486" s="147" t="s">
        <v>618</v>
      </c>
      <c r="F486" s="147" t="s">
        <v>619</v>
      </c>
      <c r="J486" s="148">
        <f>BK486</f>
        <v>0</v>
      </c>
      <c r="L486" s="136"/>
      <c r="M486" s="141"/>
      <c r="N486" s="142"/>
      <c r="O486" s="142"/>
      <c r="P486" s="143">
        <f>SUM(P487:P506)</f>
        <v>209.06885999999997</v>
      </c>
      <c r="Q486" s="142"/>
      <c r="R486" s="143">
        <f>SUM(R487:R506)</f>
        <v>0</v>
      </c>
      <c r="S486" s="142"/>
      <c r="T486" s="144">
        <f>SUM(T487:T506)</f>
        <v>0</v>
      </c>
      <c r="AR486" s="138" t="s">
        <v>75</v>
      </c>
      <c r="AT486" s="145" t="s">
        <v>67</v>
      </c>
      <c r="AU486" s="145" t="s">
        <v>75</v>
      </c>
      <c r="AY486" s="138" t="s">
        <v>167</v>
      </c>
      <c r="BK486" s="146">
        <f>SUM(BK487:BK506)</f>
        <v>0</v>
      </c>
    </row>
    <row r="487" spans="2:65" s="25" customFormat="1" ht="24" customHeight="1">
      <c r="B487" s="24"/>
      <c r="C487" s="149" t="s">
        <v>620</v>
      </c>
      <c r="D487" s="149" t="s">
        <v>169</v>
      </c>
      <c r="E487" s="150" t="s">
        <v>621</v>
      </c>
      <c r="F487" s="151" t="s">
        <v>622</v>
      </c>
      <c r="G487" s="152" t="s">
        <v>216</v>
      </c>
      <c r="H487" s="153">
        <v>133.505</v>
      </c>
      <c r="I487" s="3"/>
      <c r="J487" s="154">
        <f>ROUND(I487*H487,2)</f>
        <v>0</v>
      </c>
      <c r="K487" s="151" t="s">
        <v>173</v>
      </c>
      <c r="L487" s="24"/>
      <c r="M487" s="155" t="s">
        <v>1</v>
      </c>
      <c r="N487" s="156" t="s">
        <v>33</v>
      </c>
      <c r="O487" s="157">
        <v>1.411</v>
      </c>
      <c r="P487" s="157">
        <f>O487*H487</f>
        <v>188.375555</v>
      </c>
      <c r="Q487" s="157">
        <v>0</v>
      </c>
      <c r="R487" s="157">
        <f>Q487*H487</f>
        <v>0</v>
      </c>
      <c r="S487" s="157">
        <v>0</v>
      </c>
      <c r="T487" s="158">
        <f>S487*H487</f>
        <v>0</v>
      </c>
      <c r="AR487" s="159" t="s">
        <v>174</v>
      </c>
      <c r="AT487" s="159" t="s">
        <v>169</v>
      </c>
      <c r="AU487" s="159" t="s">
        <v>77</v>
      </c>
      <c r="AY487" s="12" t="s">
        <v>167</v>
      </c>
      <c r="BE487" s="160">
        <f>IF(N487="základní",J487,0)</f>
        <v>0</v>
      </c>
      <c r="BF487" s="160">
        <f>IF(N487="snížená",J487,0)</f>
        <v>0</v>
      </c>
      <c r="BG487" s="160">
        <f>IF(N487="zákl. přenesená",J487,0)</f>
        <v>0</v>
      </c>
      <c r="BH487" s="160">
        <f>IF(N487="sníž. přenesená",J487,0)</f>
        <v>0</v>
      </c>
      <c r="BI487" s="160">
        <f>IF(N487="nulová",J487,0)</f>
        <v>0</v>
      </c>
      <c r="BJ487" s="12" t="s">
        <v>75</v>
      </c>
      <c r="BK487" s="160">
        <f>ROUND(I487*H487,2)</f>
        <v>0</v>
      </c>
      <c r="BL487" s="12" t="s">
        <v>174</v>
      </c>
      <c r="BM487" s="159" t="s">
        <v>623</v>
      </c>
    </row>
    <row r="488" spans="2:47" s="25" customFormat="1" ht="29.25">
      <c r="B488" s="24"/>
      <c r="D488" s="161" t="s">
        <v>176</v>
      </c>
      <c r="F488" s="162" t="s">
        <v>624</v>
      </c>
      <c r="L488" s="24"/>
      <c r="M488" s="163"/>
      <c r="N488" s="50"/>
      <c r="O488" s="50"/>
      <c r="P488" s="50"/>
      <c r="Q488" s="50"/>
      <c r="R488" s="50"/>
      <c r="S488" s="50"/>
      <c r="T488" s="51"/>
      <c r="AT488" s="12" t="s">
        <v>176</v>
      </c>
      <c r="AU488" s="12" t="s">
        <v>77</v>
      </c>
    </row>
    <row r="489" spans="2:65" s="25" customFormat="1" ht="24" customHeight="1">
      <c r="B489" s="24"/>
      <c r="C489" s="149" t="s">
        <v>625</v>
      </c>
      <c r="D489" s="149" t="s">
        <v>169</v>
      </c>
      <c r="E489" s="150" t="s">
        <v>626</v>
      </c>
      <c r="F489" s="151" t="s">
        <v>627</v>
      </c>
      <c r="G489" s="152" t="s">
        <v>216</v>
      </c>
      <c r="H489" s="153">
        <v>133.505</v>
      </c>
      <c r="I489" s="3"/>
      <c r="J489" s="154">
        <f>ROUND(I489*H489,2)</f>
        <v>0</v>
      </c>
      <c r="K489" s="151" t="s">
        <v>173</v>
      </c>
      <c r="L489" s="24"/>
      <c r="M489" s="155" t="s">
        <v>1</v>
      </c>
      <c r="N489" s="156" t="s">
        <v>33</v>
      </c>
      <c r="O489" s="157">
        <v>0.125</v>
      </c>
      <c r="P489" s="157">
        <f>O489*H489</f>
        <v>16.688125</v>
      </c>
      <c r="Q489" s="157">
        <v>0</v>
      </c>
      <c r="R489" s="157">
        <f>Q489*H489</f>
        <v>0</v>
      </c>
      <c r="S489" s="157">
        <v>0</v>
      </c>
      <c r="T489" s="158">
        <f>S489*H489</f>
        <v>0</v>
      </c>
      <c r="AR489" s="159" t="s">
        <v>174</v>
      </c>
      <c r="AT489" s="159" t="s">
        <v>169</v>
      </c>
      <c r="AU489" s="159" t="s">
        <v>77</v>
      </c>
      <c r="AY489" s="12" t="s">
        <v>167</v>
      </c>
      <c r="BE489" s="160">
        <f>IF(N489="základní",J489,0)</f>
        <v>0</v>
      </c>
      <c r="BF489" s="160">
        <f>IF(N489="snížená",J489,0)</f>
        <v>0</v>
      </c>
      <c r="BG489" s="160">
        <f>IF(N489="zákl. přenesená",J489,0)</f>
        <v>0</v>
      </c>
      <c r="BH489" s="160">
        <f>IF(N489="sníž. přenesená",J489,0)</f>
        <v>0</v>
      </c>
      <c r="BI489" s="160">
        <f>IF(N489="nulová",J489,0)</f>
        <v>0</v>
      </c>
      <c r="BJ489" s="12" t="s">
        <v>75</v>
      </c>
      <c r="BK489" s="160">
        <f>ROUND(I489*H489,2)</f>
        <v>0</v>
      </c>
      <c r="BL489" s="12" t="s">
        <v>174</v>
      </c>
      <c r="BM489" s="159" t="s">
        <v>628</v>
      </c>
    </row>
    <row r="490" spans="2:47" s="25" customFormat="1" ht="19.5">
      <c r="B490" s="24"/>
      <c r="D490" s="161" t="s">
        <v>176</v>
      </c>
      <c r="F490" s="204" t="s">
        <v>629</v>
      </c>
      <c r="L490" s="24"/>
      <c r="M490" s="163"/>
      <c r="N490" s="50"/>
      <c r="O490" s="50"/>
      <c r="P490" s="50"/>
      <c r="Q490" s="50"/>
      <c r="R490" s="50"/>
      <c r="S490" s="50"/>
      <c r="T490" s="51"/>
      <c r="AT490" s="12" t="s">
        <v>176</v>
      </c>
      <c r="AU490" s="12" t="s">
        <v>77</v>
      </c>
    </row>
    <row r="491" spans="2:65" s="25" customFormat="1" ht="24" customHeight="1">
      <c r="B491" s="24"/>
      <c r="C491" s="149" t="s">
        <v>630</v>
      </c>
      <c r="D491" s="149" t="s">
        <v>169</v>
      </c>
      <c r="E491" s="150" t="s">
        <v>631</v>
      </c>
      <c r="F491" s="151" t="s">
        <v>632</v>
      </c>
      <c r="G491" s="152" t="s">
        <v>216</v>
      </c>
      <c r="H491" s="153">
        <v>667.53</v>
      </c>
      <c r="I491" s="3"/>
      <c r="J491" s="154">
        <f>ROUND(I491*H491,2)</f>
        <v>0</v>
      </c>
      <c r="K491" s="151" t="s">
        <v>173</v>
      </c>
      <c r="L491" s="24"/>
      <c r="M491" s="155" t="s">
        <v>1</v>
      </c>
      <c r="N491" s="156" t="s">
        <v>33</v>
      </c>
      <c r="O491" s="157">
        <v>0.006</v>
      </c>
      <c r="P491" s="157">
        <f>O491*H491</f>
        <v>4.00518</v>
      </c>
      <c r="Q491" s="157">
        <v>0</v>
      </c>
      <c r="R491" s="157">
        <f>Q491*H491</f>
        <v>0</v>
      </c>
      <c r="S491" s="157">
        <v>0</v>
      </c>
      <c r="T491" s="158">
        <f>S491*H491</f>
        <v>0</v>
      </c>
      <c r="AR491" s="159" t="s">
        <v>174</v>
      </c>
      <c r="AT491" s="159" t="s">
        <v>169</v>
      </c>
      <c r="AU491" s="159" t="s">
        <v>77</v>
      </c>
      <c r="AY491" s="12" t="s">
        <v>167</v>
      </c>
      <c r="BE491" s="160">
        <f>IF(N491="základní",J491,0)</f>
        <v>0</v>
      </c>
      <c r="BF491" s="160">
        <f>IF(N491="snížená",J491,0)</f>
        <v>0</v>
      </c>
      <c r="BG491" s="160">
        <f>IF(N491="zákl. přenesená",J491,0)</f>
        <v>0</v>
      </c>
      <c r="BH491" s="160">
        <f>IF(N491="sníž. přenesená",J491,0)</f>
        <v>0</v>
      </c>
      <c r="BI491" s="160">
        <f>IF(N491="nulová",J491,0)</f>
        <v>0</v>
      </c>
      <c r="BJ491" s="12" t="s">
        <v>75</v>
      </c>
      <c r="BK491" s="160">
        <f>ROUND(I491*H491,2)</f>
        <v>0</v>
      </c>
      <c r="BL491" s="12" t="s">
        <v>174</v>
      </c>
      <c r="BM491" s="159" t="s">
        <v>633</v>
      </c>
    </row>
    <row r="492" spans="2:47" s="25" customFormat="1" ht="29.25">
      <c r="B492" s="24"/>
      <c r="D492" s="161" t="s">
        <v>176</v>
      </c>
      <c r="F492" s="162" t="s">
        <v>634</v>
      </c>
      <c r="L492" s="24"/>
      <c r="M492" s="163"/>
      <c r="N492" s="50"/>
      <c r="O492" s="50"/>
      <c r="P492" s="50"/>
      <c r="Q492" s="50"/>
      <c r="R492" s="50"/>
      <c r="S492" s="50"/>
      <c r="T492" s="51"/>
      <c r="AT492" s="12" t="s">
        <v>176</v>
      </c>
      <c r="AU492" s="12" t="s">
        <v>77</v>
      </c>
    </row>
    <row r="493" spans="2:51" s="165" customFormat="1" ht="12">
      <c r="B493" s="164"/>
      <c r="D493" s="161" t="s">
        <v>178</v>
      </c>
      <c r="E493" s="166" t="s">
        <v>1</v>
      </c>
      <c r="F493" s="167" t="s">
        <v>635</v>
      </c>
      <c r="H493" s="166" t="s">
        <v>1</v>
      </c>
      <c r="L493" s="164"/>
      <c r="M493" s="168"/>
      <c r="N493" s="169"/>
      <c r="O493" s="169"/>
      <c r="P493" s="169"/>
      <c r="Q493" s="169"/>
      <c r="R493" s="169"/>
      <c r="S493" s="169"/>
      <c r="T493" s="170"/>
      <c r="AT493" s="166" t="s">
        <v>178</v>
      </c>
      <c r="AU493" s="166" t="s">
        <v>77</v>
      </c>
      <c r="AV493" s="165" t="s">
        <v>75</v>
      </c>
      <c r="AW493" s="165" t="s">
        <v>25</v>
      </c>
      <c r="AX493" s="165" t="s">
        <v>68</v>
      </c>
      <c r="AY493" s="166" t="s">
        <v>167</v>
      </c>
    </row>
    <row r="494" spans="2:51" s="172" customFormat="1" ht="12">
      <c r="B494" s="171"/>
      <c r="D494" s="161" t="s">
        <v>178</v>
      </c>
      <c r="E494" s="173" t="s">
        <v>1</v>
      </c>
      <c r="F494" s="174" t="s">
        <v>636</v>
      </c>
      <c r="H494" s="175">
        <v>667.53</v>
      </c>
      <c r="L494" s="171"/>
      <c r="M494" s="176"/>
      <c r="N494" s="177"/>
      <c r="O494" s="177"/>
      <c r="P494" s="177"/>
      <c r="Q494" s="177"/>
      <c r="R494" s="177"/>
      <c r="S494" s="177"/>
      <c r="T494" s="178"/>
      <c r="AT494" s="173" t="s">
        <v>178</v>
      </c>
      <c r="AU494" s="173" t="s">
        <v>77</v>
      </c>
      <c r="AV494" s="172" t="s">
        <v>77</v>
      </c>
      <c r="AW494" s="172" t="s">
        <v>25</v>
      </c>
      <c r="AX494" s="172" t="s">
        <v>75</v>
      </c>
      <c r="AY494" s="173" t="s">
        <v>167</v>
      </c>
    </row>
    <row r="495" spans="2:65" s="25" customFormat="1" ht="24" customHeight="1">
      <c r="B495" s="24"/>
      <c r="C495" s="149" t="s">
        <v>637</v>
      </c>
      <c r="D495" s="149" t="s">
        <v>169</v>
      </c>
      <c r="E495" s="150" t="s">
        <v>638</v>
      </c>
      <c r="F495" s="151" t="s">
        <v>639</v>
      </c>
      <c r="G495" s="152" t="s">
        <v>216</v>
      </c>
      <c r="H495" s="153">
        <v>1.426</v>
      </c>
      <c r="I495" s="3"/>
      <c r="J495" s="154">
        <f>ROUND(I495*H495,2)</f>
        <v>0</v>
      </c>
      <c r="K495" s="151" t="s">
        <v>173</v>
      </c>
      <c r="L495" s="24"/>
      <c r="M495" s="155" t="s">
        <v>1</v>
      </c>
      <c r="N495" s="156" t="s">
        <v>33</v>
      </c>
      <c r="O495" s="157">
        <v>0</v>
      </c>
      <c r="P495" s="157">
        <f>O495*H495</f>
        <v>0</v>
      </c>
      <c r="Q495" s="157">
        <v>0</v>
      </c>
      <c r="R495" s="157">
        <f>Q495*H495</f>
        <v>0</v>
      </c>
      <c r="S495" s="157">
        <v>0</v>
      </c>
      <c r="T495" s="158">
        <f>S495*H495</f>
        <v>0</v>
      </c>
      <c r="AR495" s="159" t="s">
        <v>174</v>
      </c>
      <c r="AT495" s="159" t="s">
        <v>169</v>
      </c>
      <c r="AU495" s="159" t="s">
        <v>77</v>
      </c>
      <c r="AY495" s="12" t="s">
        <v>167</v>
      </c>
      <c r="BE495" s="160">
        <f>IF(N495="základní",J495,0)</f>
        <v>0</v>
      </c>
      <c r="BF495" s="160">
        <f>IF(N495="snížená",J495,0)</f>
        <v>0</v>
      </c>
      <c r="BG495" s="160">
        <f>IF(N495="zákl. přenesená",J495,0)</f>
        <v>0</v>
      </c>
      <c r="BH495" s="160">
        <f>IF(N495="sníž. přenesená",J495,0)</f>
        <v>0</v>
      </c>
      <c r="BI495" s="160">
        <f>IF(N495="nulová",J495,0)</f>
        <v>0</v>
      </c>
      <c r="BJ495" s="12" t="s">
        <v>75</v>
      </c>
      <c r="BK495" s="160">
        <f>ROUND(I495*H495,2)</f>
        <v>0</v>
      </c>
      <c r="BL495" s="12" t="s">
        <v>174</v>
      </c>
      <c r="BM495" s="159" t="s">
        <v>640</v>
      </c>
    </row>
    <row r="496" spans="2:47" s="25" customFormat="1" ht="19.5">
      <c r="B496" s="24"/>
      <c r="D496" s="161" t="s">
        <v>176</v>
      </c>
      <c r="F496" s="162" t="s">
        <v>641</v>
      </c>
      <c r="L496" s="24"/>
      <c r="M496" s="163"/>
      <c r="N496" s="50"/>
      <c r="O496" s="50"/>
      <c r="P496" s="50"/>
      <c r="Q496" s="50"/>
      <c r="R496" s="50"/>
      <c r="S496" s="50"/>
      <c r="T496" s="51"/>
      <c r="AT496" s="12" t="s">
        <v>176</v>
      </c>
      <c r="AU496" s="12" t="s">
        <v>77</v>
      </c>
    </row>
    <row r="497" spans="2:65" s="25" customFormat="1" ht="36" customHeight="1">
      <c r="B497" s="24"/>
      <c r="C497" s="149" t="s">
        <v>642</v>
      </c>
      <c r="D497" s="149" t="s">
        <v>169</v>
      </c>
      <c r="E497" s="150" t="s">
        <v>643</v>
      </c>
      <c r="F497" s="151" t="s">
        <v>644</v>
      </c>
      <c r="G497" s="152" t="s">
        <v>216</v>
      </c>
      <c r="H497" s="153">
        <v>69.693</v>
      </c>
      <c r="I497" s="3"/>
      <c r="J497" s="154">
        <f>ROUND(I497*H497,2)</f>
        <v>0</v>
      </c>
      <c r="K497" s="151" t="s">
        <v>173</v>
      </c>
      <c r="L497" s="24"/>
      <c r="M497" s="155" t="s">
        <v>1</v>
      </c>
      <c r="N497" s="156" t="s">
        <v>33</v>
      </c>
      <c r="O497" s="157">
        <v>0</v>
      </c>
      <c r="P497" s="157">
        <f>O497*H497</f>
        <v>0</v>
      </c>
      <c r="Q497" s="157">
        <v>0</v>
      </c>
      <c r="R497" s="157">
        <f>Q497*H497</f>
        <v>0</v>
      </c>
      <c r="S497" s="157">
        <v>0</v>
      </c>
      <c r="T497" s="158">
        <f>S497*H497</f>
        <v>0</v>
      </c>
      <c r="AR497" s="159" t="s">
        <v>174</v>
      </c>
      <c r="AT497" s="159" t="s">
        <v>169</v>
      </c>
      <c r="AU497" s="159" t="s">
        <v>77</v>
      </c>
      <c r="AY497" s="12" t="s">
        <v>167</v>
      </c>
      <c r="BE497" s="160">
        <f>IF(N497="základní",J497,0)</f>
        <v>0</v>
      </c>
      <c r="BF497" s="160">
        <f>IF(N497="snížená",J497,0)</f>
        <v>0</v>
      </c>
      <c r="BG497" s="160">
        <f>IF(N497="zákl. přenesená",J497,0)</f>
        <v>0</v>
      </c>
      <c r="BH497" s="160">
        <f>IF(N497="sníž. přenesená",J497,0)</f>
        <v>0</v>
      </c>
      <c r="BI497" s="160">
        <f>IF(N497="nulová",J497,0)</f>
        <v>0</v>
      </c>
      <c r="BJ497" s="12" t="s">
        <v>75</v>
      </c>
      <c r="BK497" s="160">
        <f>ROUND(I497*H497,2)</f>
        <v>0</v>
      </c>
      <c r="BL497" s="12" t="s">
        <v>174</v>
      </c>
      <c r="BM497" s="159" t="s">
        <v>645</v>
      </c>
    </row>
    <row r="498" spans="2:47" s="25" customFormat="1" ht="29.25">
      <c r="B498" s="24"/>
      <c r="D498" s="161" t="s">
        <v>176</v>
      </c>
      <c r="F498" s="162" t="s">
        <v>646</v>
      </c>
      <c r="L498" s="24"/>
      <c r="M498" s="163"/>
      <c r="N498" s="50"/>
      <c r="O498" s="50"/>
      <c r="P498" s="50"/>
      <c r="Q498" s="50"/>
      <c r="R498" s="50"/>
      <c r="S498" s="50"/>
      <c r="T498" s="51"/>
      <c r="AT498" s="12" t="s">
        <v>176</v>
      </c>
      <c r="AU498" s="12" t="s">
        <v>77</v>
      </c>
    </row>
    <row r="499" spans="2:65" s="25" customFormat="1" ht="24" customHeight="1">
      <c r="B499" s="24"/>
      <c r="C499" s="149" t="s">
        <v>647</v>
      </c>
      <c r="D499" s="149" t="s">
        <v>169</v>
      </c>
      <c r="E499" s="150" t="s">
        <v>648</v>
      </c>
      <c r="F499" s="151" t="s">
        <v>649</v>
      </c>
      <c r="G499" s="152" t="s">
        <v>216</v>
      </c>
      <c r="H499" s="153">
        <v>53.424</v>
      </c>
      <c r="I499" s="3"/>
      <c r="J499" s="154">
        <f>ROUND(I499*H499,2)</f>
        <v>0</v>
      </c>
      <c r="K499" s="151" t="s">
        <v>173</v>
      </c>
      <c r="L499" s="24"/>
      <c r="M499" s="155" t="s">
        <v>1</v>
      </c>
      <c r="N499" s="156" t="s">
        <v>33</v>
      </c>
      <c r="O499" s="157">
        <v>0</v>
      </c>
      <c r="P499" s="157">
        <f>O499*H499</f>
        <v>0</v>
      </c>
      <c r="Q499" s="157">
        <v>0</v>
      </c>
      <c r="R499" s="157">
        <f>Q499*H499</f>
        <v>0</v>
      </c>
      <c r="S499" s="157">
        <v>0</v>
      </c>
      <c r="T499" s="158">
        <f>S499*H499</f>
        <v>0</v>
      </c>
      <c r="AR499" s="159" t="s">
        <v>174</v>
      </c>
      <c r="AT499" s="159" t="s">
        <v>169</v>
      </c>
      <c r="AU499" s="159" t="s">
        <v>77</v>
      </c>
      <c r="AY499" s="12" t="s">
        <v>167</v>
      </c>
      <c r="BE499" s="160">
        <f>IF(N499="základní",J499,0)</f>
        <v>0</v>
      </c>
      <c r="BF499" s="160">
        <f>IF(N499="snížená",J499,0)</f>
        <v>0</v>
      </c>
      <c r="BG499" s="160">
        <f>IF(N499="zákl. přenesená",J499,0)</f>
        <v>0</v>
      </c>
      <c r="BH499" s="160">
        <f>IF(N499="sníž. přenesená",J499,0)</f>
        <v>0</v>
      </c>
      <c r="BI499" s="160">
        <f>IF(N499="nulová",J499,0)</f>
        <v>0</v>
      </c>
      <c r="BJ499" s="12" t="s">
        <v>75</v>
      </c>
      <c r="BK499" s="160">
        <f>ROUND(I499*H499,2)</f>
        <v>0</v>
      </c>
      <c r="BL499" s="12" t="s">
        <v>174</v>
      </c>
      <c r="BM499" s="159" t="s">
        <v>650</v>
      </c>
    </row>
    <row r="500" spans="2:47" s="25" customFormat="1" ht="19.5">
      <c r="B500" s="24"/>
      <c r="D500" s="161" t="s">
        <v>176</v>
      </c>
      <c r="F500" s="162" t="s">
        <v>651</v>
      </c>
      <c r="L500" s="24"/>
      <c r="M500" s="163"/>
      <c r="N500" s="50"/>
      <c r="O500" s="50"/>
      <c r="P500" s="50"/>
      <c r="Q500" s="50"/>
      <c r="R500" s="50"/>
      <c r="S500" s="50"/>
      <c r="T500" s="51"/>
      <c r="AT500" s="12" t="s">
        <v>176</v>
      </c>
      <c r="AU500" s="12" t="s">
        <v>77</v>
      </c>
    </row>
    <row r="501" spans="2:65" s="25" customFormat="1" ht="24" customHeight="1">
      <c r="B501" s="24"/>
      <c r="C501" s="149" t="s">
        <v>652</v>
      </c>
      <c r="D501" s="149" t="s">
        <v>169</v>
      </c>
      <c r="E501" s="150" t="s">
        <v>653</v>
      </c>
      <c r="F501" s="151" t="s">
        <v>654</v>
      </c>
      <c r="G501" s="152" t="s">
        <v>216</v>
      </c>
      <c r="H501" s="153">
        <v>2.028</v>
      </c>
      <c r="I501" s="3"/>
      <c r="J501" s="154">
        <f>ROUND(I501*H501,2)</f>
        <v>0</v>
      </c>
      <c r="K501" s="151" t="s">
        <v>173</v>
      </c>
      <c r="L501" s="24"/>
      <c r="M501" s="155" t="s">
        <v>1</v>
      </c>
      <c r="N501" s="156" t="s">
        <v>33</v>
      </c>
      <c r="O501" s="157">
        <v>0</v>
      </c>
      <c r="P501" s="157">
        <f>O501*H501</f>
        <v>0</v>
      </c>
      <c r="Q501" s="157">
        <v>0</v>
      </c>
      <c r="R501" s="157">
        <f>Q501*H501</f>
        <v>0</v>
      </c>
      <c r="S501" s="157">
        <v>0</v>
      </c>
      <c r="T501" s="158">
        <f>S501*H501</f>
        <v>0</v>
      </c>
      <c r="AR501" s="159" t="s">
        <v>174</v>
      </c>
      <c r="AT501" s="159" t="s">
        <v>169</v>
      </c>
      <c r="AU501" s="159" t="s">
        <v>77</v>
      </c>
      <c r="AY501" s="12" t="s">
        <v>167</v>
      </c>
      <c r="BE501" s="160">
        <f>IF(N501="základní",J501,0)</f>
        <v>0</v>
      </c>
      <c r="BF501" s="160">
        <f>IF(N501="snížená",J501,0)</f>
        <v>0</v>
      </c>
      <c r="BG501" s="160">
        <f>IF(N501="zákl. přenesená",J501,0)</f>
        <v>0</v>
      </c>
      <c r="BH501" s="160">
        <f>IF(N501="sníž. přenesená",J501,0)</f>
        <v>0</v>
      </c>
      <c r="BI501" s="160">
        <f>IF(N501="nulová",J501,0)</f>
        <v>0</v>
      </c>
      <c r="BJ501" s="12" t="s">
        <v>75</v>
      </c>
      <c r="BK501" s="160">
        <f>ROUND(I501*H501,2)</f>
        <v>0</v>
      </c>
      <c r="BL501" s="12" t="s">
        <v>174</v>
      </c>
      <c r="BM501" s="159" t="s">
        <v>655</v>
      </c>
    </row>
    <row r="502" spans="2:47" s="25" customFormat="1" ht="19.5">
      <c r="B502" s="24"/>
      <c r="D502" s="161" t="s">
        <v>176</v>
      </c>
      <c r="F502" s="162" t="s">
        <v>656</v>
      </c>
      <c r="L502" s="24"/>
      <c r="M502" s="163"/>
      <c r="N502" s="50"/>
      <c r="O502" s="50"/>
      <c r="P502" s="50"/>
      <c r="Q502" s="50"/>
      <c r="R502" s="50"/>
      <c r="S502" s="50"/>
      <c r="T502" s="51"/>
      <c r="AT502" s="12" t="s">
        <v>176</v>
      </c>
      <c r="AU502" s="12" t="s">
        <v>77</v>
      </c>
    </row>
    <row r="503" spans="2:65" s="25" customFormat="1" ht="24" customHeight="1">
      <c r="B503" s="24"/>
      <c r="C503" s="149" t="s">
        <v>657</v>
      </c>
      <c r="D503" s="149" t="s">
        <v>169</v>
      </c>
      <c r="E503" s="150" t="s">
        <v>658</v>
      </c>
      <c r="F503" s="151" t="s">
        <v>659</v>
      </c>
      <c r="G503" s="152" t="s">
        <v>216</v>
      </c>
      <c r="H503" s="153">
        <v>0.151</v>
      </c>
      <c r="I503" s="3"/>
      <c r="J503" s="154">
        <f>ROUND(I503*H503,2)</f>
        <v>0</v>
      </c>
      <c r="K503" s="151" t="s">
        <v>173</v>
      </c>
      <c r="L503" s="24"/>
      <c r="M503" s="155" t="s">
        <v>1</v>
      </c>
      <c r="N503" s="156" t="s">
        <v>33</v>
      </c>
      <c r="O503" s="157">
        <v>0</v>
      </c>
      <c r="P503" s="157">
        <f>O503*H503</f>
        <v>0</v>
      </c>
      <c r="Q503" s="157">
        <v>0</v>
      </c>
      <c r="R503" s="157">
        <f>Q503*H503</f>
        <v>0</v>
      </c>
      <c r="S503" s="157">
        <v>0</v>
      </c>
      <c r="T503" s="158">
        <f>S503*H503</f>
        <v>0</v>
      </c>
      <c r="AR503" s="159" t="s">
        <v>174</v>
      </c>
      <c r="AT503" s="159" t="s">
        <v>169</v>
      </c>
      <c r="AU503" s="159" t="s">
        <v>77</v>
      </c>
      <c r="AY503" s="12" t="s">
        <v>167</v>
      </c>
      <c r="BE503" s="160">
        <f>IF(N503="základní",J503,0)</f>
        <v>0</v>
      </c>
      <c r="BF503" s="160">
        <f>IF(N503="snížená",J503,0)</f>
        <v>0</v>
      </c>
      <c r="BG503" s="160">
        <f>IF(N503="zákl. přenesená",J503,0)</f>
        <v>0</v>
      </c>
      <c r="BH503" s="160">
        <f>IF(N503="sníž. přenesená",J503,0)</f>
        <v>0</v>
      </c>
      <c r="BI503" s="160">
        <f>IF(N503="nulová",J503,0)</f>
        <v>0</v>
      </c>
      <c r="BJ503" s="12" t="s">
        <v>75</v>
      </c>
      <c r="BK503" s="160">
        <f>ROUND(I503*H503,2)</f>
        <v>0</v>
      </c>
      <c r="BL503" s="12" t="s">
        <v>174</v>
      </c>
      <c r="BM503" s="159" t="s">
        <v>660</v>
      </c>
    </row>
    <row r="504" spans="2:47" s="25" customFormat="1" ht="19.5">
      <c r="B504" s="24"/>
      <c r="D504" s="161" t="s">
        <v>176</v>
      </c>
      <c r="F504" s="162" t="s">
        <v>661</v>
      </c>
      <c r="L504" s="24"/>
      <c r="M504" s="163"/>
      <c r="N504" s="50"/>
      <c r="O504" s="50"/>
      <c r="P504" s="50"/>
      <c r="Q504" s="50"/>
      <c r="R504" s="50"/>
      <c r="S504" s="50"/>
      <c r="T504" s="51"/>
      <c r="AT504" s="12" t="s">
        <v>176</v>
      </c>
      <c r="AU504" s="12" t="s">
        <v>77</v>
      </c>
    </row>
    <row r="505" spans="2:65" s="25" customFormat="1" ht="36" customHeight="1">
      <c r="B505" s="24"/>
      <c r="C505" s="149" t="s">
        <v>662</v>
      </c>
      <c r="D505" s="149" t="s">
        <v>169</v>
      </c>
      <c r="E505" s="150" t="s">
        <v>663</v>
      </c>
      <c r="F505" s="151" t="s">
        <v>664</v>
      </c>
      <c r="G505" s="152" t="s">
        <v>216</v>
      </c>
      <c r="H505" s="153">
        <v>1.931</v>
      </c>
      <c r="I505" s="3"/>
      <c r="J505" s="154">
        <f>ROUND(I505*H505,2)</f>
        <v>0</v>
      </c>
      <c r="K505" s="151" t="s">
        <v>173</v>
      </c>
      <c r="L505" s="24"/>
      <c r="M505" s="155" t="s">
        <v>1</v>
      </c>
      <c r="N505" s="156" t="s">
        <v>33</v>
      </c>
      <c r="O505" s="157">
        <v>0</v>
      </c>
      <c r="P505" s="157">
        <f>O505*H505</f>
        <v>0</v>
      </c>
      <c r="Q505" s="157">
        <v>0</v>
      </c>
      <c r="R505" s="157">
        <f>Q505*H505</f>
        <v>0</v>
      </c>
      <c r="S505" s="157">
        <v>0</v>
      </c>
      <c r="T505" s="158">
        <f>S505*H505</f>
        <v>0</v>
      </c>
      <c r="AR505" s="159" t="s">
        <v>174</v>
      </c>
      <c r="AT505" s="159" t="s">
        <v>169</v>
      </c>
      <c r="AU505" s="159" t="s">
        <v>77</v>
      </c>
      <c r="AY505" s="12" t="s">
        <v>167</v>
      </c>
      <c r="BE505" s="160">
        <f>IF(N505="základní",J505,0)</f>
        <v>0</v>
      </c>
      <c r="BF505" s="160">
        <f>IF(N505="snížená",J505,0)</f>
        <v>0</v>
      </c>
      <c r="BG505" s="160">
        <f>IF(N505="zákl. přenesená",J505,0)</f>
        <v>0</v>
      </c>
      <c r="BH505" s="160">
        <f>IF(N505="sníž. přenesená",J505,0)</f>
        <v>0</v>
      </c>
      <c r="BI505" s="160">
        <f>IF(N505="nulová",J505,0)</f>
        <v>0</v>
      </c>
      <c r="BJ505" s="12" t="s">
        <v>75</v>
      </c>
      <c r="BK505" s="160">
        <f>ROUND(I505*H505,2)</f>
        <v>0</v>
      </c>
      <c r="BL505" s="12" t="s">
        <v>174</v>
      </c>
      <c r="BM505" s="159" t="s">
        <v>665</v>
      </c>
    </row>
    <row r="506" spans="2:47" s="25" customFormat="1" ht="29.25">
      <c r="B506" s="24"/>
      <c r="D506" s="161" t="s">
        <v>176</v>
      </c>
      <c r="F506" s="162" t="s">
        <v>666</v>
      </c>
      <c r="L506" s="24"/>
      <c r="M506" s="163"/>
      <c r="N506" s="50"/>
      <c r="O506" s="50"/>
      <c r="P506" s="50"/>
      <c r="Q506" s="50"/>
      <c r="R506" s="50"/>
      <c r="S506" s="50"/>
      <c r="T506" s="51"/>
      <c r="AT506" s="12" t="s">
        <v>176</v>
      </c>
      <c r="AU506" s="12" t="s">
        <v>77</v>
      </c>
    </row>
    <row r="507" spans="2:63" s="137" customFormat="1" ht="22.9" customHeight="1">
      <c r="B507" s="136"/>
      <c r="D507" s="138" t="s">
        <v>67</v>
      </c>
      <c r="E507" s="147" t="s">
        <v>667</v>
      </c>
      <c r="F507" s="147" t="s">
        <v>668</v>
      </c>
      <c r="J507" s="148">
        <f>BK507</f>
        <v>0</v>
      </c>
      <c r="L507" s="136"/>
      <c r="M507" s="141"/>
      <c r="N507" s="142"/>
      <c r="O507" s="142"/>
      <c r="P507" s="143">
        <f>SUM(P508:P509)</f>
        <v>81.319278</v>
      </c>
      <c r="Q507" s="142"/>
      <c r="R507" s="143">
        <f>SUM(R508:R509)</f>
        <v>0</v>
      </c>
      <c r="S507" s="142"/>
      <c r="T507" s="144">
        <f>SUM(T508:T509)</f>
        <v>0</v>
      </c>
      <c r="AR507" s="138" t="s">
        <v>75</v>
      </c>
      <c r="AT507" s="145" t="s">
        <v>67</v>
      </c>
      <c r="AU507" s="145" t="s">
        <v>75</v>
      </c>
      <c r="AY507" s="138" t="s">
        <v>167</v>
      </c>
      <c r="BK507" s="146">
        <f>SUM(BK508:BK509)</f>
        <v>0</v>
      </c>
    </row>
    <row r="508" spans="2:65" s="25" customFormat="1" ht="16.5" customHeight="1">
      <c r="B508" s="24"/>
      <c r="C508" s="149" t="s">
        <v>669</v>
      </c>
      <c r="D508" s="149" t="s">
        <v>169</v>
      </c>
      <c r="E508" s="150" t="s">
        <v>670</v>
      </c>
      <c r="F508" s="151" t="s">
        <v>671</v>
      </c>
      <c r="G508" s="152" t="s">
        <v>216</v>
      </c>
      <c r="H508" s="153">
        <v>255.721</v>
      </c>
      <c r="I508" s="3"/>
      <c r="J508" s="154">
        <f>ROUND(I508*H508,2)</f>
        <v>0</v>
      </c>
      <c r="K508" s="151" t="s">
        <v>173</v>
      </c>
      <c r="L508" s="24"/>
      <c r="M508" s="155" t="s">
        <v>1</v>
      </c>
      <c r="N508" s="156" t="s">
        <v>33</v>
      </c>
      <c r="O508" s="157">
        <v>0.318</v>
      </c>
      <c r="P508" s="157">
        <f>O508*H508</f>
        <v>81.319278</v>
      </c>
      <c r="Q508" s="157">
        <v>0</v>
      </c>
      <c r="R508" s="157">
        <f>Q508*H508</f>
        <v>0</v>
      </c>
      <c r="S508" s="157">
        <v>0</v>
      </c>
      <c r="T508" s="158">
        <f>S508*H508</f>
        <v>0</v>
      </c>
      <c r="AR508" s="159" t="s">
        <v>174</v>
      </c>
      <c r="AT508" s="159" t="s">
        <v>169</v>
      </c>
      <c r="AU508" s="159" t="s">
        <v>77</v>
      </c>
      <c r="AY508" s="12" t="s">
        <v>167</v>
      </c>
      <c r="BE508" s="160">
        <f>IF(N508="základní",J508,0)</f>
        <v>0</v>
      </c>
      <c r="BF508" s="160">
        <f>IF(N508="snížená",J508,0)</f>
        <v>0</v>
      </c>
      <c r="BG508" s="160">
        <f>IF(N508="zákl. přenesená",J508,0)</f>
        <v>0</v>
      </c>
      <c r="BH508" s="160">
        <f>IF(N508="sníž. přenesená",J508,0)</f>
        <v>0</v>
      </c>
      <c r="BI508" s="160">
        <f>IF(N508="nulová",J508,0)</f>
        <v>0</v>
      </c>
      <c r="BJ508" s="12" t="s">
        <v>75</v>
      </c>
      <c r="BK508" s="160">
        <f>ROUND(I508*H508,2)</f>
        <v>0</v>
      </c>
      <c r="BL508" s="12" t="s">
        <v>174</v>
      </c>
      <c r="BM508" s="159" t="s">
        <v>672</v>
      </c>
    </row>
    <row r="509" spans="2:47" s="25" customFormat="1" ht="39">
      <c r="B509" s="24"/>
      <c r="D509" s="161" t="s">
        <v>176</v>
      </c>
      <c r="F509" s="162" t="s">
        <v>673</v>
      </c>
      <c r="L509" s="24"/>
      <c r="M509" s="163"/>
      <c r="N509" s="50"/>
      <c r="O509" s="50"/>
      <c r="P509" s="50"/>
      <c r="Q509" s="50"/>
      <c r="R509" s="50"/>
      <c r="S509" s="50"/>
      <c r="T509" s="51"/>
      <c r="AT509" s="12" t="s">
        <v>176</v>
      </c>
      <c r="AU509" s="12" t="s">
        <v>77</v>
      </c>
    </row>
    <row r="510" spans="2:63" s="137" customFormat="1" ht="25.9" customHeight="1">
      <c r="B510" s="136"/>
      <c r="D510" s="138" t="s">
        <v>67</v>
      </c>
      <c r="E510" s="139" t="s">
        <v>674</v>
      </c>
      <c r="F510" s="139" t="s">
        <v>675</v>
      </c>
      <c r="J510" s="140">
        <f>BK510</f>
        <v>0</v>
      </c>
      <c r="L510" s="136"/>
      <c r="M510" s="141"/>
      <c r="N510" s="142"/>
      <c r="O510" s="142"/>
      <c r="P510" s="143">
        <f>P511+P528+P595+P680+P701+P762+P787+P816+P832+P841</f>
        <v>2122.9716419999995</v>
      </c>
      <c r="Q510" s="142"/>
      <c r="R510" s="143">
        <f>R511+R528+R595+R680+R701+R762+R787+R816+R832+R841</f>
        <v>44.28897849457301</v>
      </c>
      <c r="S510" s="142"/>
      <c r="T510" s="144">
        <f>T511+T528+T595+T680+T701+T762+T787+T816+T832+T841</f>
        <v>5.004082</v>
      </c>
      <c r="AR510" s="138" t="s">
        <v>77</v>
      </c>
      <c r="AT510" s="145" t="s">
        <v>67</v>
      </c>
      <c r="AU510" s="145" t="s">
        <v>68</v>
      </c>
      <c r="AY510" s="138" t="s">
        <v>167</v>
      </c>
      <c r="BK510" s="146">
        <f>BK511+BK528+BK595+BK680+BK701+BK762+BK787+BK816+BK832+BK841</f>
        <v>0</v>
      </c>
    </row>
    <row r="511" spans="2:63" s="137" customFormat="1" ht="22.9" customHeight="1">
      <c r="B511" s="136"/>
      <c r="D511" s="138" t="s">
        <v>67</v>
      </c>
      <c r="E511" s="147" t="s">
        <v>676</v>
      </c>
      <c r="F511" s="147" t="s">
        <v>677</v>
      </c>
      <c r="J511" s="148">
        <f>BK511</f>
        <v>0</v>
      </c>
      <c r="L511" s="136"/>
      <c r="M511" s="141"/>
      <c r="N511" s="142"/>
      <c r="O511" s="142"/>
      <c r="P511" s="143">
        <f>SUM(P512:P527)</f>
        <v>12.468614</v>
      </c>
      <c r="Q511" s="142"/>
      <c r="R511" s="143">
        <f>SUM(R512:R527)</f>
        <v>0.2381715</v>
      </c>
      <c r="S511" s="142"/>
      <c r="T511" s="144">
        <f>SUM(T512:T527)</f>
        <v>0</v>
      </c>
      <c r="AR511" s="138" t="s">
        <v>77</v>
      </c>
      <c r="AT511" s="145" t="s">
        <v>67</v>
      </c>
      <c r="AU511" s="145" t="s">
        <v>75</v>
      </c>
      <c r="AY511" s="138" t="s">
        <v>167</v>
      </c>
      <c r="BK511" s="146">
        <f>SUM(BK512:BK527)</f>
        <v>0</v>
      </c>
    </row>
    <row r="512" spans="2:65" s="25" customFormat="1" ht="24" customHeight="1">
      <c r="B512" s="24"/>
      <c r="C512" s="149" t="s">
        <v>678</v>
      </c>
      <c r="D512" s="149" t="s">
        <v>169</v>
      </c>
      <c r="E512" s="150" t="s">
        <v>679</v>
      </c>
      <c r="F512" s="151" t="s">
        <v>680</v>
      </c>
      <c r="G512" s="152" t="s">
        <v>208</v>
      </c>
      <c r="H512" s="153">
        <v>36.7</v>
      </c>
      <c r="I512" s="3"/>
      <c r="J512" s="154">
        <f>ROUND(I512*H512,2)</f>
        <v>0</v>
      </c>
      <c r="K512" s="151" t="s">
        <v>1</v>
      </c>
      <c r="L512" s="24"/>
      <c r="M512" s="155" t="s">
        <v>1</v>
      </c>
      <c r="N512" s="156" t="s">
        <v>33</v>
      </c>
      <c r="O512" s="157">
        <v>0.15</v>
      </c>
      <c r="P512" s="157">
        <f>O512*H512</f>
        <v>5.505</v>
      </c>
      <c r="Q512" s="157">
        <v>0.0035</v>
      </c>
      <c r="R512" s="157">
        <f>Q512*H512</f>
        <v>0.12845</v>
      </c>
      <c r="S512" s="157">
        <v>0</v>
      </c>
      <c r="T512" s="158">
        <f>S512*H512</f>
        <v>0</v>
      </c>
      <c r="AR512" s="159" t="s">
        <v>291</v>
      </c>
      <c r="AT512" s="159" t="s">
        <v>169</v>
      </c>
      <c r="AU512" s="159" t="s">
        <v>77</v>
      </c>
      <c r="AY512" s="12" t="s">
        <v>167</v>
      </c>
      <c r="BE512" s="160">
        <f>IF(N512="základní",J512,0)</f>
        <v>0</v>
      </c>
      <c r="BF512" s="160">
        <f>IF(N512="snížená",J512,0)</f>
        <v>0</v>
      </c>
      <c r="BG512" s="160">
        <f>IF(N512="zákl. přenesená",J512,0)</f>
        <v>0</v>
      </c>
      <c r="BH512" s="160">
        <f>IF(N512="sníž. přenesená",J512,0)</f>
        <v>0</v>
      </c>
      <c r="BI512" s="160">
        <f>IF(N512="nulová",J512,0)</f>
        <v>0</v>
      </c>
      <c r="BJ512" s="12" t="s">
        <v>75</v>
      </c>
      <c r="BK512" s="160">
        <f>ROUND(I512*H512,2)</f>
        <v>0</v>
      </c>
      <c r="BL512" s="12" t="s">
        <v>291</v>
      </c>
      <c r="BM512" s="159" t="s">
        <v>681</v>
      </c>
    </row>
    <row r="513" spans="2:47" s="25" customFormat="1" ht="29.25">
      <c r="B513" s="24"/>
      <c r="D513" s="161" t="s">
        <v>176</v>
      </c>
      <c r="F513" s="162" t="s">
        <v>682</v>
      </c>
      <c r="L513" s="24"/>
      <c r="M513" s="163"/>
      <c r="N513" s="50"/>
      <c r="O513" s="50"/>
      <c r="P513" s="50"/>
      <c r="Q513" s="50"/>
      <c r="R513" s="50"/>
      <c r="S513" s="50"/>
      <c r="T513" s="51"/>
      <c r="AT513" s="12" t="s">
        <v>176</v>
      </c>
      <c r="AU513" s="12" t="s">
        <v>77</v>
      </c>
    </row>
    <row r="514" spans="2:51" s="165" customFormat="1" ht="12">
      <c r="B514" s="164"/>
      <c r="D514" s="161" t="s">
        <v>178</v>
      </c>
      <c r="E514" s="166" t="s">
        <v>1</v>
      </c>
      <c r="F514" s="167" t="s">
        <v>362</v>
      </c>
      <c r="H514" s="166" t="s">
        <v>1</v>
      </c>
      <c r="L514" s="164"/>
      <c r="M514" s="168"/>
      <c r="N514" s="169"/>
      <c r="O514" s="169"/>
      <c r="P514" s="169"/>
      <c r="Q514" s="169"/>
      <c r="R514" s="169"/>
      <c r="S514" s="169"/>
      <c r="T514" s="170"/>
      <c r="AT514" s="166" t="s">
        <v>178</v>
      </c>
      <c r="AU514" s="166" t="s">
        <v>77</v>
      </c>
      <c r="AV514" s="165" t="s">
        <v>75</v>
      </c>
      <c r="AW514" s="165" t="s">
        <v>25</v>
      </c>
      <c r="AX514" s="165" t="s">
        <v>68</v>
      </c>
      <c r="AY514" s="166" t="s">
        <v>167</v>
      </c>
    </row>
    <row r="515" spans="2:51" s="172" customFormat="1" ht="12">
      <c r="B515" s="171"/>
      <c r="D515" s="161" t="s">
        <v>178</v>
      </c>
      <c r="E515" s="173" t="s">
        <v>1</v>
      </c>
      <c r="F515" s="174" t="s">
        <v>683</v>
      </c>
      <c r="H515" s="175">
        <v>15.1</v>
      </c>
      <c r="L515" s="171"/>
      <c r="M515" s="176"/>
      <c r="N515" s="177"/>
      <c r="O515" s="177"/>
      <c r="P515" s="177"/>
      <c r="Q515" s="177"/>
      <c r="R515" s="177"/>
      <c r="S515" s="177"/>
      <c r="T515" s="178"/>
      <c r="AT515" s="173" t="s">
        <v>178</v>
      </c>
      <c r="AU515" s="173" t="s">
        <v>77</v>
      </c>
      <c r="AV515" s="172" t="s">
        <v>77</v>
      </c>
      <c r="AW515" s="172" t="s">
        <v>25</v>
      </c>
      <c r="AX515" s="172" t="s">
        <v>68</v>
      </c>
      <c r="AY515" s="173" t="s">
        <v>167</v>
      </c>
    </row>
    <row r="516" spans="2:51" s="172" customFormat="1" ht="12">
      <c r="B516" s="171"/>
      <c r="D516" s="161" t="s">
        <v>178</v>
      </c>
      <c r="E516" s="173" t="s">
        <v>1</v>
      </c>
      <c r="F516" s="174" t="s">
        <v>684</v>
      </c>
      <c r="H516" s="175">
        <v>18</v>
      </c>
      <c r="L516" s="171"/>
      <c r="M516" s="176"/>
      <c r="N516" s="177"/>
      <c r="O516" s="177"/>
      <c r="P516" s="177"/>
      <c r="Q516" s="177"/>
      <c r="R516" s="177"/>
      <c r="S516" s="177"/>
      <c r="T516" s="178"/>
      <c r="AT516" s="173" t="s">
        <v>178</v>
      </c>
      <c r="AU516" s="173" t="s">
        <v>77</v>
      </c>
      <c r="AV516" s="172" t="s">
        <v>77</v>
      </c>
      <c r="AW516" s="172" t="s">
        <v>25</v>
      </c>
      <c r="AX516" s="172" t="s">
        <v>68</v>
      </c>
      <c r="AY516" s="173" t="s">
        <v>167</v>
      </c>
    </row>
    <row r="517" spans="2:51" s="172" customFormat="1" ht="12">
      <c r="B517" s="171"/>
      <c r="D517" s="161" t="s">
        <v>178</v>
      </c>
      <c r="E517" s="173" t="s">
        <v>1</v>
      </c>
      <c r="F517" s="174" t="s">
        <v>685</v>
      </c>
      <c r="H517" s="175">
        <v>3.6</v>
      </c>
      <c r="L517" s="171"/>
      <c r="M517" s="176"/>
      <c r="N517" s="177"/>
      <c r="O517" s="177"/>
      <c r="P517" s="177"/>
      <c r="Q517" s="177"/>
      <c r="R517" s="177"/>
      <c r="S517" s="177"/>
      <c r="T517" s="178"/>
      <c r="AT517" s="173" t="s">
        <v>178</v>
      </c>
      <c r="AU517" s="173" t="s">
        <v>77</v>
      </c>
      <c r="AV517" s="172" t="s">
        <v>77</v>
      </c>
      <c r="AW517" s="172" t="s">
        <v>25</v>
      </c>
      <c r="AX517" s="172" t="s">
        <v>68</v>
      </c>
      <c r="AY517" s="173" t="s">
        <v>167</v>
      </c>
    </row>
    <row r="518" spans="2:51" s="180" customFormat="1" ht="12">
      <c r="B518" s="179"/>
      <c r="D518" s="161" t="s">
        <v>178</v>
      </c>
      <c r="E518" s="181" t="s">
        <v>1</v>
      </c>
      <c r="F518" s="182" t="s">
        <v>204</v>
      </c>
      <c r="H518" s="183">
        <v>36.7</v>
      </c>
      <c r="L518" s="179"/>
      <c r="M518" s="184"/>
      <c r="N518" s="185"/>
      <c r="O518" s="185"/>
      <c r="P518" s="185"/>
      <c r="Q518" s="185"/>
      <c r="R518" s="185"/>
      <c r="S518" s="185"/>
      <c r="T518" s="186"/>
      <c r="AT518" s="181" t="s">
        <v>178</v>
      </c>
      <c r="AU518" s="181" t="s">
        <v>77</v>
      </c>
      <c r="AV518" s="180" t="s">
        <v>174</v>
      </c>
      <c r="AW518" s="180" t="s">
        <v>25</v>
      </c>
      <c r="AX518" s="180" t="s">
        <v>75</v>
      </c>
      <c r="AY518" s="181" t="s">
        <v>167</v>
      </c>
    </row>
    <row r="519" spans="2:65" s="25" customFormat="1" ht="24" customHeight="1">
      <c r="B519" s="24"/>
      <c r="C519" s="149" t="s">
        <v>686</v>
      </c>
      <c r="D519" s="149" t="s">
        <v>169</v>
      </c>
      <c r="E519" s="150" t="s">
        <v>687</v>
      </c>
      <c r="F519" s="151" t="s">
        <v>688</v>
      </c>
      <c r="G519" s="152" t="s">
        <v>208</v>
      </c>
      <c r="H519" s="153">
        <v>31.349</v>
      </c>
      <c r="I519" s="3"/>
      <c r="J519" s="154">
        <f>ROUND(I519*H519,2)</f>
        <v>0</v>
      </c>
      <c r="K519" s="151" t="s">
        <v>1</v>
      </c>
      <c r="L519" s="24"/>
      <c r="M519" s="155" t="s">
        <v>1</v>
      </c>
      <c r="N519" s="156" t="s">
        <v>33</v>
      </c>
      <c r="O519" s="157">
        <v>0.21</v>
      </c>
      <c r="P519" s="157">
        <f>O519*H519</f>
        <v>6.58329</v>
      </c>
      <c r="Q519" s="157">
        <v>0.0035</v>
      </c>
      <c r="R519" s="157">
        <f>Q519*H519</f>
        <v>0.1097215</v>
      </c>
      <c r="S519" s="157">
        <v>0</v>
      </c>
      <c r="T519" s="158">
        <f>S519*H519</f>
        <v>0</v>
      </c>
      <c r="AR519" s="159" t="s">
        <v>291</v>
      </c>
      <c r="AT519" s="159" t="s">
        <v>169</v>
      </c>
      <c r="AU519" s="159" t="s">
        <v>77</v>
      </c>
      <c r="AY519" s="12" t="s">
        <v>167</v>
      </c>
      <c r="BE519" s="160">
        <f>IF(N519="základní",J519,0)</f>
        <v>0</v>
      </c>
      <c r="BF519" s="160">
        <f>IF(N519="snížená",J519,0)</f>
        <v>0</v>
      </c>
      <c r="BG519" s="160">
        <f>IF(N519="zákl. přenesená",J519,0)</f>
        <v>0</v>
      </c>
      <c r="BH519" s="160">
        <f>IF(N519="sníž. přenesená",J519,0)</f>
        <v>0</v>
      </c>
      <c r="BI519" s="160">
        <f>IF(N519="nulová",J519,0)</f>
        <v>0</v>
      </c>
      <c r="BJ519" s="12" t="s">
        <v>75</v>
      </c>
      <c r="BK519" s="160">
        <f>ROUND(I519*H519,2)</f>
        <v>0</v>
      </c>
      <c r="BL519" s="12" t="s">
        <v>291</v>
      </c>
      <c r="BM519" s="159" t="s">
        <v>689</v>
      </c>
    </row>
    <row r="520" spans="2:47" s="25" customFormat="1" ht="29.25">
      <c r="B520" s="24"/>
      <c r="D520" s="161" t="s">
        <v>176</v>
      </c>
      <c r="F520" s="162" t="s">
        <v>690</v>
      </c>
      <c r="L520" s="24"/>
      <c r="M520" s="163"/>
      <c r="N520" s="50"/>
      <c r="O520" s="50"/>
      <c r="P520" s="50"/>
      <c r="Q520" s="50"/>
      <c r="R520" s="50"/>
      <c r="S520" s="50"/>
      <c r="T520" s="51"/>
      <c r="AT520" s="12" t="s">
        <v>176</v>
      </c>
      <c r="AU520" s="12" t="s">
        <v>77</v>
      </c>
    </row>
    <row r="521" spans="2:51" s="165" customFormat="1" ht="12">
      <c r="B521" s="164"/>
      <c r="D521" s="161" t="s">
        <v>178</v>
      </c>
      <c r="E521" s="166" t="s">
        <v>1</v>
      </c>
      <c r="F521" s="167" t="s">
        <v>362</v>
      </c>
      <c r="H521" s="166" t="s">
        <v>1</v>
      </c>
      <c r="L521" s="164"/>
      <c r="M521" s="168"/>
      <c r="N521" s="169"/>
      <c r="O521" s="169"/>
      <c r="P521" s="169"/>
      <c r="Q521" s="169"/>
      <c r="R521" s="169"/>
      <c r="S521" s="169"/>
      <c r="T521" s="170"/>
      <c r="AT521" s="166" t="s">
        <v>178</v>
      </c>
      <c r="AU521" s="166" t="s">
        <v>77</v>
      </c>
      <c r="AV521" s="165" t="s">
        <v>75</v>
      </c>
      <c r="AW521" s="165" t="s">
        <v>25</v>
      </c>
      <c r="AX521" s="165" t="s">
        <v>68</v>
      </c>
      <c r="AY521" s="166" t="s">
        <v>167</v>
      </c>
    </row>
    <row r="522" spans="2:51" s="172" customFormat="1" ht="12">
      <c r="B522" s="171"/>
      <c r="D522" s="161" t="s">
        <v>178</v>
      </c>
      <c r="E522" s="173" t="s">
        <v>1</v>
      </c>
      <c r="F522" s="174" t="s">
        <v>691</v>
      </c>
      <c r="H522" s="175">
        <v>6.903</v>
      </c>
      <c r="L522" s="171"/>
      <c r="M522" s="176"/>
      <c r="N522" s="177"/>
      <c r="O522" s="177"/>
      <c r="P522" s="177"/>
      <c r="Q522" s="177"/>
      <c r="R522" s="177"/>
      <c r="S522" s="177"/>
      <c r="T522" s="178"/>
      <c r="AT522" s="173" t="s">
        <v>178</v>
      </c>
      <c r="AU522" s="173" t="s">
        <v>77</v>
      </c>
      <c r="AV522" s="172" t="s">
        <v>77</v>
      </c>
      <c r="AW522" s="172" t="s">
        <v>25</v>
      </c>
      <c r="AX522" s="172" t="s">
        <v>68</v>
      </c>
      <c r="AY522" s="173" t="s">
        <v>167</v>
      </c>
    </row>
    <row r="523" spans="2:51" s="172" customFormat="1" ht="22.5">
      <c r="B523" s="171"/>
      <c r="D523" s="161" t="s">
        <v>178</v>
      </c>
      <c r="E523" s="173" t="s">
        <v>1</v>
      </c>
      <c r="F523" s="174" t="s">
        <v>692</v>
      </c>
      <c r="H523" s="175">
        <v>21.428</v>
      </c>
      <c r="L523" s="171"/>
      <c r="M523" s="176"/>
      <c r="N523" s="177"/>
      <c r="O523" s="177"/>
      <c r="P523" s="177"/>
      <c r="Q523" s="177"/>
      <c r="R523" s="177"/>
      <c r="S523" s="177"/>
      <c r="T523" s="178"/>
      <c r="AT523" s="173" t="s">
        <v>178</v>
      </c>
      <c r="AU523" s="173" t="s">
        <v>77</v>
      </c>
      <c r="AV523" s="172" t="s">
        <v>77</v>
      </c>
      <c r="AW523" s="172" t="s">
        <v>25</v>
      </c>
      <c r="AX523" s="172" t="s">
        <v>68</v>
      </c>
      <c r="AY523" s="173" t="s">
        <v>167</v>
      </c>
    </row>
    <row r="524" spans="2:51" s="172" customFormat="1" ht="12">
      <c r="B524" s="171"/>
      <c r="D524" s="161" t="s">
        <v>178</v>
      </c>
      <c r="E524" s="173" t="s">
        <v>1</v>
      </c>
      <c r="F524" s="174" t="s">
        <v>693</v>
      </c>
      <c r="H524" s="175">
        <v>3.018</v>
      </c>
      <c r="L524" s="171"/>
      <c r="M524" s="176"/>
      <c r="N524" s="177"/>
      <c r="O524" s="177"/>
      <c r="P524" s="177"/>
      <c r="Q524" s="177"/>
      <c r="R524" s="177"/>
      <c r="S524" s="177"/>
      <c r="T524" s="178"/>
      <c r="AT524" s="173" t="s">
        <v>178</v>
      </c>
      <c r="AU524" s="173" t="s">
        <v>77</v>
      </c>
      <c r="AV524" s="172" t="s">
        <v>77</v>
      </c>
      <c r="AW524" s="172" t="s">
        <v>25</v>
      </c>
      <c r="AX524" s="172" t="s">
        <v>68</v>
      </c>
      <c r="AY524" s="173" t="s">
        <v>167</v>
      </c>
    </row>
    <row r="525" spans="2:51" s="180" customFormat="1" ht="12">
      <c r="B525" s="179"/>
      <c r="D525" s="161" t="s">
        <v>178</v>
      </c>
      <c r="E525" s="181" t="s">
        <v>1</v>
      </c>
      <c r="F525" s="182" t="s">
        <v>204</v>
      </c>
      <c r="H525" s="183">
        <v>31.349</v>
      </c>
      <c r="L525" s="179"/>
      <c r="M525" s="184"/>
      <c r="N525" s="185"/>
      <c r="O525" s="185"/>
      <c r="P525" s="185"/>
      <c r="Q525" s="185"/>
      <c r="R525" s="185"/>
      <c r="S525" s="185"/>
      <c r="T525" s="186"/>
      <c r="AT525" s="181" t="s">
        <v>178</v>
      </c>
      <c r="AU525" s="181" t="s">
        <v>77</v>
      </c>
      <c r="AV525" s="180" t="s">
        <v>174</v>
      </c>
      <c r="AW525" s="180" t="s">
        <v>25</v>
      </c>
      <c r="AX525" s="180" t="s">
        <v>75</v>
      </c>
      <c r="AY525" s="181" t="s">
        <v>167</v>
      </c>
    </row>
    <row r="526" spans="2:65" s="25" customFormat="1" ht="24" customHeight="1">
      <c r="B526" s="24"/>
      <c r="C526" s="149" t="s">
        <v>694</v>
      </c>
      <c r="D526" s="149" t="s">
        <v>169</v>
      </c>
      <c r="E526" s="150" t="s">
        <v>695</v>
      </c>
      <c r="F526" s="151" t="s">
        <v>696</v>
      </c>
      <c r="G526" s="152" t="s">
        <v>216</v>
      </c>
      <c r="H526" s="153">
        <v>0.238</v>
      </c>
      <c r="I526" s="3"/>
      <c r="J526" s="154">
        <f>ROUND(I526*H526,2)</f>
        <v>0</v>
      </c>
      <c r="K526" s="151" t="s">
        <v>173</v>
      </c>
      <c r="L526" s="24"/>
      <c r="M526" s="155" t="s">
        <v>1</v>
      </c>
      <c r="N526" s="156" t="s">
        <v>33</v>
      </c>
      <c r="O526" s="157">
        <v>1.598</v>
      </c>
      <c r="P526" s="157">
        <f>O526*H526</f>
        <v>0.380324</v>
      </c>
      <c r="Q526" s="157">
        <v>0</v>
      </c>
      <c r="R526" s="157">
        <f>Q526*H526</f>
        <v>0</v>
      </c>
      <c r="S526" s="157">
        <v>0</v>
      </c>
      <c r="T526" s="158">
        <f>S526*H526</f>
        <v>0</v>
      </c>
      <c r="AR526" s="159" t="s">
        <v>291</v>
      </c>
      <c r="AT526" s="159" t="s">
        <v>169</v>
      </c>
      <c r="AU526" s="159" t="s">
        <v>77</v>
      </c>
      <c r="AY526" s="12" t="s">
        <v>167</v>
      </c>
      <c r="BE526" s="160">
        <f>IF(N526="základní",J526,0)</f>
        <v>0</v>
      </c>
      <c r="BF526" s="160">
        <f>IF(N526="snížená",J526,0)</f>
        <v>0</v>
      </c>
      <c r="BG526" s="160">
        <f>IF(N526="zákl. přenesená",J526,0)</f>
        <v>0</v>
      </c>
      <c r="BH526" s="160">
        <f>IF(N526="sníž. přenesená",J526,0)</f>
        <v>0</v>
      </c>
      <c r="BI526" s="160">
        <f>IF(N526="nulová",J526,0)</f>
        <v>0</v>
      </c>
      <c r="BJ526" s="12" t="s">
        <v>75</v>
      </c>
      <c r="BK526" s="160">
        <f>ROUND(I526*H526,2)</f>
        <v>0</v>
      </c>
      <c r="BL526" s="12" t="s">
        <v>291</v>
      </c>
      <c r="BM526" s="159" t="s">
        <v>697</v>
      </c>
    </row>
    <row r="527" spans="2:47" s="25" customFormat="1" ht="29.25">
      <c r="B527" s="24"/>
      <c r="D527" s="161" t="s">
        <v>176</v>
      </c>
      <c r="F527" s="162" t="s">
        <v>698</v>
      </c>
      <c r="L527" s="24"/>
      <c r="M527" s="163"/>
      <c r="N527" s="50"/>
      <c r="O527" s="50"/>
      <c r="P527" s="50"/>
      <c r="Q527" s="50"/>
      <c r="R527" s="50"/>
      <c r="S527" s="50"/>
      <c r="T527" s="51"/>
      <c r="AT527" s="12" t="s">
        <v>176</v>
      </c>
      <c r="AU527" s="12" t="s">
        <v>77</v>
      </c>
    </row>
    <row r="528" spans="2:63" s="137" customFormat="1" ht="22.9" customHeight="1">
      <c r="B528" s="136"/>
      <c r="D528" s="138" t="s">
        <v>67</v>
      </c>
      <c r="E528" s="147" t="s">
        <v>699</v>
      </c>
      <c r="F528" s="147" t="s">
        <v>700</v>
      </c>
      <c r="J528" s="148">
        <f>BK528</f>
        <v>0</v>
      </c>
      <c r="L528" s="136"/>
      <c r="M528" s="141"/>
      <c r="N528" s="142"/>
      <c r="O528" s="142"/>
      <c r="P528" s="143">
        <f>SUM(P529:P594)</f>
        <v>17.468241</v>
      </c>
      <c r="Q528" s="142"/>
      <c r="R528" s="143">
        <f>SUM(R529:R594)</f>
        <v>0.4546526000000001</v>
      </c>
      <c r="S528" s="142"/>
      <c r="T528" s="144">
        <f>SUM(T529:T594)</f>
        <v>0</v>
      </c>
      <c r="AR528" s="138" t="s">
        <v>77</v>
      </c>
      <c r="AT528" s="145" t="s">
        <v>67</v>
      </c>
      <c r="AU528" s="145" t="s">
        <v>75</v>
      </c>
      <c r="AY528" s="138" t="s">
        <v>167</v>
      </c>
      <c r="BK528" s="146">
        <f>SUM(BK529:BK594)</f>
        <v>0</v>
      </c>
    </row>
    <row r="529" spans="2:65" s="25" customFormat="1" ht="24" customHeight="1">
      <c r="B529" s="24"/>
      <c r="C529" s="149" t="s">
        <v>701</v>
      </c>
      <c r="D529" s="149" t="s">
        <v>169</v>
      </c>
      <c r="E529" s="150" t="s">
        <v>702</v>
      </c>
      <c r="F529" s="151" t="s">
        <v>703</v>
      </c>
      <c r="G529" s="152" t="s">
        <v>208</v>
      </c>
      <c r="H529" s="153">
        <v>14.568</v>
      </c>
      <c r="I529" s="3"/>
      <c r="J529" s="154">
        <f>ROUND(I529*H529,2)</f>
        <v>0</v>
      </c>
      <c r="K529" s="151" t="s">
        <v>173</v>
      </c>
      <c r="L529" s="24"/>
      <c r="M529" s="155" t="s">
        <v>1</v>
      </c>
      <c r="N529" s="156" t="s">
        <v>33</v>
      </c>
      <c r="O529" s="157">
        <v>0.231</v>
      </c>
      <c r="P529" s="157">
        <f>O529*H529</f>
        <v>3.365208</v>
      </c>
      <c r="Q529" s="157">
        <v>0.003</v>
      </c>
      <c r="R529" s="157">
        <f>Q529*H529</f>
        <v>0.043704</v>
      </c>
      <c r="S529" s="157">
        <v>0</v>
      </c>
      <c r="T529" s="158">
        <f>S529*H529</f>
        <v>0</v>
      </c>
      <c r="AR529" s="159" t="s">
        <v>291</v>
      </c>
      <c r="AT529" s="159" t="s">
        <v>169</v>
      </c>
      <c r="AU529" s="159" t="s">
        <v>77</v>
      </c>
      <c r="AY529" s="12" t="s">
        <v>167</v>
      </c>
      <c r="BE529" s="160">
        <f>IF(N529="základní",J529,0)</f>
        <v>0</v>
      </c>
      <c r="BF529" s="160">
        <f>IF(N529="snížená",J529,0)</f>
        <v>0</v>
      </c>
      <c r="BG529" s="160">
        <f>IF(N529="zákl. přenesená",J529,0)</f>
        <v>0</v>
      </c>
      <c r="BH529" s="160">
        <f>IF(N529="sníž. přenesená",J529,0)</f>
        <v>0</v>
      </c>
      <c r="BI529" s="160">
        <f>IF(N529="nulová",J529,0)</f>
        <v>0</v>
      </c>
      <c r="BJ529" s="12" t="s">
        <v>75</v>
      </c>
      <c r="BK529" s="160">
        <f>ROUND(I529*H529,2)</f>
        <v>0</v>
      </c>
      <c r="BL529" s="12" t="s">
        <v>291</v>
      </c>
      <c r="BM529" s="159" t="s">
        <v>704</v>
      </c>
    </row>
    <row r="530" spans="2:47" s="25" customFormat="1" ht="19.5">
      <c r="B530" s="24"/>
      <c r="D530" s="161" t="s">
        <v>176</v>
      </c>
      <c r="F530" s="162" t="s">
        <v>705</v>
      </c>
      <c r="L530" s="24"/>
      <c r="M530" s="163"/>
      <c r="N530" s="50"/>
      <c r="O530" s="50"/>
      <c r="P530" s="50"/>
      <c r="Q530" s="50"/>
      <c r="R530" s="50"/>
      <c r="S530" s="50"/>
      <c r="T530" s="51"/>
      <c r="AT530" s="12" t="s">
        <v>176</v>
      </c>
      <c r="AU530" s="12" t="s">
        <v>77</v>
      </c>
    </row>
    <row r="531" spans="2:51" s="165" customFormat="1" ht="12">
      <c r="B531" s="164"/>
      <c r="D531" s="161" t="s">
        <v>178</v>
      </c>
      <c r="E531" s="166" t="s">
        <v>1</v>
      </c>
      <c r="F531" s="167" t="s">
        <v>196</v>
      </c>
      <c r="H531" s="166" t="s">
        <v>1</v>
      </c>
      <c r="L531" s="164"/>
      <c r="M531" s="168"/>
      <c r="N531" s="169"/>
      <c r="O531" s="169"/>
      <c r="P531" s="169"/>
      <c r="Q531" s="169"/>
      <c r="R531" s="169"/>
      <c r="S531" s="169"/>
      <c r="T531" s="170"/>
      <c r="AT531" s="166" t="s">
        <v>178</v>
      </c>
      <c r="AU531" s="166" t="s">
        <v>77</v>
      </c>
      <c r="AV531" s="165" t="s">
        <v>75</v>
      </c>
      <c r="AW531" s="165" t="s">
        <v>25</v>
      </c>
      <c r="AX531" s="165" t="s">
        <v>68</v>
      </c>
      <c r="AY531" s="166" t="s">
        <v>167</v>
      </c>
    </row>
    <row r="532" spans="2:51" s="165" customFormat="1" ht="12">
      <c r="B532" s="164"/>
      <c r="D532" s="161" t="s">
        <v>178</v>
      </c>
      <c r="E532" s="166" t="s">
        <v>1</v>
      </c>
      <c r="F532" s="167" t="s">
        <v>236</v>
      </c>
      <c r="H532" s="166" t="s">
        <v>1</v>
      </c>
      <c r="L532" s="164"/>
      <c r="M532" s="168"/>
      <c r="N532" s="169"/>
      <c r="O532" s="169"/>
      <c r="P532" s="169"/>
      <c r="Q532" s="169"/>
      <c r="R532" s="169"/>
      <c r="S532" s="169"/>
      <c r="T532" s="170"/>
      <c r="AT532" s="166" t="s">
        <v>178</v>
      </c>
      <c r="AU532" s="166" t="s">
        <v>77</v>
      </c>
      <c r="AV532" s="165" t="s">
        <v>75</v>
      </c>
      <c r="AW532" s="165" t="s">
        <v>25</v>
      </c>
      <c r="AX532" s="165" t="s">
        <v>68</v>
      </c>
      <c r="AY532" s="166" t="s">
        <v>167</v>
      </c>
    </row>
    <row r="533" spans="2:51" s="172" customFormat="1" ht="12">
      <c r="B533" s="171"/>
      <c r="D533" s="161" t="s">
        <v>178</v>
      </c>
      <c r="E533" s="173" t="s">
        <v>1</v>
      </c>
      <c r="F533" s="174" t="s">
        <v>706</v>
      </c>
      <c r="H533" s="175">
        <v>12.18</v>
      </c>
      <c r="L533" s="171"/>
      <c r="M533" s="176"/>
      <c r="N533" s="177"/>
      <c r="O533" s="177"/>
      <c r="P533" s="177"/>
      <c r="Q533" s="177"/>
      <c r="R533" s="177"/>
      <c r="S533" s="177"/>
      <c r="T533" s="178"/>
      <c r="AT533" s="173" t="s">
        <v>178</v>
      </c>
      <c r="AU533" s="173" t="s">
        <v>77</v>
      </c>
      <c r="AV533" s="172" t="s">
        <v>77</v>
      </c>
      <c r="AW533" s="172" t="s">
        <v>25</v>
      </c>
      <c r="AX533" s="172" t="s">
        <v>68</v>
      </c>
      <c r="AY533" s="173" t="s">
        <v>167</v>
      </c>
    </row>
    <row r="534" spans="2:51" s="172" customFormat="1" ht="12">
      <c r="B534" s="171"/>
      <c r="D534" s="161" t="s">
        <v>178</v>
      </c>
      <c r="E534" s="173" t="s">
        <v>1</v>
      </c>
      <c r="F534" s="174" t="s">
        <v>707</v>
      </c>
      <c r="H534" s="175">
        <v>1.305</v>
      </c>
      <c r="L534" s="171"/>
      <c r="M534" s="176"/>
      <c r="N534" s="177"/>
      <c r="O534" s="177"/>
      <c r="P534" s="177"/>
      <c r="Q534" s="177"/>
      <c r="R534" s="177"/>
      <c r="S534" s="177"/>
      <c r="T534" s="178"/>
      <c r="AT534" s="173" t="s">
        <v>178</v>
      </c>
      <c r="AU534" s="173" t="s">
        <v>77</v>
      </c>
      <c r="AV534" s="172" t="s">
        <v>77</v>
      </c>
      <c r="AW534" s="172" t="s">
        <v>25</v>
      </c>
      <c r="AX534" s="172" t="s">
        <v>68</v>
      </c>
      <c r="AY534" s="173" t="s">
        <v>167</v>
      </c>
    </row>
    <row r="535" spans="2:51" s="172" customFormat="1" ht="12">
      <c r="B535" s="171"/>
      <c r="D535" s="161" t="s">
        <v>178</v>
      </c>
      <c r="E535" s="173" t="s">
        <v>1</v>
      </c>
      <c r="F535" s="174" t="s">
        <v>708</v>
      </c>
      <c r="H535" s="175">
        <v>1.083</v>
      </c>
      <c r="L535" s="171"/>
      <c r="M535" s="176"/>
      <c r="N535" s="177"/>
      <c r="O535" s="177"/>
      <c r="P535" s="177"/>
      <c r="Q535" s="177"/>
      <c r="R535" s="177"/>
      <c r="S535" s="177"/>
      <c r="T535" s="178"/>
      <c r="AT535" s="173" t="s">
        <v>178</v>
      </c>
      <c r="AU535" s="173" t="s">
        <v>77</v>
      </c>
      <c r="AV535" s="172" t="s">
        <v>77</v>
      </c>
      <c r="AW535" s="172" t="s">
        <v>25</v>
      </c>
      <c r="AX535" s="172" t="s">
        <v>68</v>
      </c>
      <c r="AY535" s="173" t="s">
        <v>167</v>
      </c>
    </row>
    <row r="536" spans="2:51" s="180" customFormat="1" ht="12">
      <c r="B536" s="179"/>
      <c r="D536" s="161" t="s">
        <v>178</v>
      </c>
      <c r="E536" s="181" t="s">
        <v>1</v>
      </c>
      <c r="F536" s="182" t="s">
        <v>204</v>
      </c>
      <c r="H536" s="183">
        <v>14.568</v>
      </c>
      <c r="L536" s="179"/>
      <c r="M536" s="184"/>
      <c r="N536" s="185"/>
      <c r="O536" s="185"/>
      <c r="P536" s="185"/>
      <c r="Q536" s="185"/>
      <c r="R536" s="185"/>
      <c r="S536" s="185"/>
      <c r="T536" s="186"/>
      <c r="AT536" s="181" t="s">
        <v>178</v>
      </c>
      <c r="AU536" s="181" t="s">
        <v>77</v>
      </c>
      <c r="AV536" s="180" t="s">
        <v>174</v>
      </c>
      <c r="AW536" s="180" t="s">
        <v>25</v>
      </c>
      <c r="AX536" s="180" t="s">
        <v>75</v>
      </c>
      <c r="AY536" s="181" t="s">
        <v>167</v>
      </c>
    </row>
    <row r="537" spans="2:65" s="25" customFormat="1" ht="24" customHeight="1">
      <c r="B537" s="24"/>
      <c r="C537" s="187" t="s">
        <v>709</v>
      </c>
      <c r="D537" s="187" t="s">
        <v>228</v>
      </c>
      <c r="E537" s="188" t="s">
        <v>710</v>
      </c>
      <c r="F537" s="189" t="s">
        <v>711</v>
      </c>
      <c r="G537" s="190" t="s">
        <v>208</v>
      </c>
      <c r="H537" s="191">
        <v>4.698</v>
      </c>
      <c r="I537" s="4"/>
      <c r="J537" s="205">
        <f>ROUND(I537*H537,2)</f>
        <v>0</v>
      </c>
      <c r="K537" s="189" t="s">
        <v>173</v>
      </c>
      <c r="L537" s="193"/>
      <c r="M537" s="194" t="s">
        <v>1</v>
      </c>
      <c r="N537" s="195" t="s">
        <v>33</v>
      </c>
      <c r="O537" s="157">
        <v>0</v>
      </c>
      <c r="P537" s="157">
        <f>O537*H537</f>
        <v>0</v>
      </c>
      <c r="Q537" s="157">
        <v>0.0006</v>
      </c>
      <c r="R537" s="157">
        <f>Q537*H537</f>
        <v>0.0028187999999999998</v>
      </c>
      <c r="S537" s="157">
        <v>0</v>
      </c>
      <c r="T537" s="158">
        <f>S537*H537</f>
        <v>0</v>
      </c>
      <c r="AR537" s="159" t="s">
        <v>435</v>
      </c>
      <c r="AT537" s="159" t="s">
        <v>228</v>
      </c>
      <c r="AU537" s="159" t="s">
        <v>77</v>
      </c>
      <c r="AY537" s="12" t="s">
        <v>167</v>
      </c>
      <c r="BE537" s="160">
        <f>IF(N537="základní",J537,0)</f>
        <v>0</v>
      </c>
      <c r="BF537" s="160">
        <f>IF(N537="snížená",J537,0)</f>
        <v>0</v>
      </c>
      <c r="BG537" s="160">
        <f>IF(N537="zákl. přenesená",J537,0)</f>
        <v>0</v>
      </c>
      <c r="BH537" s="160">
        <f>IF(N537="sníž. přenesená",J537,0)</f>
        <v>0</v>
      </c>
      <c r="BI537" s="160">
        <f>IF(N537="nulová",J537,0)</f>
        <v>0</v>
      </c>
      <c r="BJ537" s="12" t="s">
        <v>75</v>
      </c>
      <c r="BK537" s="160">
        <f>ROUND(I537*H537,2)</f>
        <v>0</v>
      </c>
      <c r="BL537" s="12" t="s">
        <v>291</v>
      </c>
      <c r="BM537" s="159" t="s">
        <v>712</v>
      </c>
    </row>
    <row r="538" spans="2:47" s="25" customFormat="1" ht="12">
      <c r="B538" s="24"/>
      <c r="D538" s="161" t="s">
        <v>176</v>
      </c>
      <c r="F538" s="162" t="s">
        <v>711</v>
      </c>
      <c r="L538" s="24"/>
      <c r="M538" s="163"/>
      <c r="N538" s="50"/>
      <c r="O538" s="50"/>
      <c r="P538" s="50"/>
      <c r="Q538" s="50"/>
      <c r="R538" s="50"/>
      <c r="S538" s="50"/>
      <c r="T538" s="51"/>
      <c r="AT538" s="12" t="s">
        <v>176</v>
      </c>
      <c r="AU538" s="12" t="s">
        <v>77</v>
      </c>
    </row>
    <row r="539" spans="2:51" s="165" customFormat="1" ht="12">
      <c r="B539" s="164"/>
      <c r="D539" s="161" t="s">
        <v>178</v>
      </c>
      <c r="E539" s="166" t="s">
        <v>1</v>
      </c>
      <c r="F539" s="167" t="s">
        <v>196</v>
      </c>
      <c r="H539" s="166" t="s">
        <v>1</v>
      </c>
      <c r="L539" s="164"/>
      <c r="M539" s="168"/>
      <c r="N539" s="169"/>
      <c r="O539" s="169"/>
      <c r="P539" s="169"/>
      <c r="Q539" s="169"/>
      <c r="R539" s="169"/>
      <c r="S539" s="169"/>
      <c r="T539" s="170"/>
      <c r="AT539" s="166" t="s">
        <v>178</v>
      </c>
      <c r="AU539" s="166" t="s">
        <v>77</v>
      </c>
      <c r="AV539" s="165" t="s">
        <v>75</v>
      </c>
      <c r="AW539" s="165" t="s">
        <v>25</v>
      </c>
      <c r="AX539" s="165" t="s">
        <v>68</v>
      </c>
      <c r="AY539" s="166" t="s">
        <v>167</v>
      </c>
    </row>
    <row r="540" spans="2:51" s="165" customFormat="1" ht="12">
      <c r="B540" s="164"/>
      <c r="D540" s="161" t="s">
        <v>178</v>
      </c>
      <c r="E540" s="166" t="s">
        <v>1</v>
      </c>
      <c r="F540" s="167" t="s">
        <v>236</v>
      </c>
      <c r="H540" s="166" t="s">
        <v>1</v>
      </c>
      <c r="L540" s="164"/>
      <c r="M540" s="168"/>
      <c r="N540" s="169"/>
      <c r="O540" s="169"/>
      <c r="P540" s="169"/>
      <c r="Q540" s="169"/>
      <c r="R540" s="169"/>
      <c r="S540" s="169"/>
      <c r="T540" s="170"/>
      <c r="AT540" s="166" t="s">
        <v>178</v>
      </c>
      <c r="AU540" s="166" t="s">
        <v>77</v>
      </c>
      <c r="AV540" s="165" t="s">
        <v>75</v>
      </c>
      <c r="AW540" s="165" t="s">
        <v>25</v>
      </c>
      <c r="AX540" s="165" t="s">
        <v>68</v>
      </c>
      <c r="AY540" s="166" t="s">
        <v>167</v>
      </c>
    </row>
    <row r="541" spans="2:51" s="172" customFormat="1" ht="12">
      <c r="B541" s="171"/>
      <c r="D541" s="161" t="s">
        <v>178</v>
      </c>
      <c r="E541" s="173" t="s">
        <v>1</v>
      </c>
      <c r="F541" s="174" t="s">
        <v>713</v>
      </c>
      <c r="H541" s="175">
        <v>3.78</v>
      </c>
      <c r="L541" s="171"/>
      <c r="M541" s="176"/>
      <c r="N541" s="177"/>
      <c r="O541" s="177"/>
      <c r="P541" s="177"/>
      <c r="Q541" s="177"/>
      <c r="R541" s="177"/>
      <c r="S541" s="177"/>
      <c r="T541" s="178"/>
      <c r="AT541" s="173" t="s">
        <v>178</v>
      </c>
      <c r="AU541" s="173" t="s">
        <v>77</v>
      </c>
      <c r="AV541" s="172" t="s">
        <v>77</v>
      </c>
      <c r="AW541" s="172" t="s">
        <v>25</v>
      </c>
      <c r="AX541" s="172" t="s">
        <v>68</v>
      </c>
      <c r="AY541" s="173" t="s">
        <v>167</v>
      </c>
    </row>
    <row r="542" spans="2:51" s="172" customFormat="1" ht="12">
      <c r="B542" s="171"/>
      <c r="D542" s="161" t="s">
        <v>178</v>
      </c>
      <c r="E542" s="173" t="s">
        <v>1</v>
      </c>
      <c r="F542" s="174" t="s">
        <v>714</v>
      </c>
      <c r="H542" s="175">
        <v>0.405</v>
      </c>
      <c r="L542" s="171"/>
      <c r="M542" s="176"/>
      <c r="N542" s="177"/>
      <c r="O542" s="177"/>
      <c r="P542" s="177"/>
      <c r="Q542" s="177"/>
      <c r="R542" s="177"/>
      <c r="S542" s="177"/>
      <c r="T542" s="178"/>
      <c r="AT542" s="173" t="s">
        <v>178</v>
      </c>
      <c r="AU542" s="173" t="s">
        <v>77</v>
      </c>
      <c r="AV542" s="172" t="s">
        <v>77</v>
      </c>
      <c r="AW542" s="172" t="s">
        <v>25</v>
      </c>
      <c r="AX542" s="172" t="s">
        <v>68</v>
      </c>
      <c r="AY542" s="173" t="s">
        <v>167</v>
      </c>
    </row>
    <row r="543" spans="2:51" s="172" customFormat="1" ht="12">
      <c r="B543" s="171"/>
      <c r="D543" s="161" t="s">
        <v>178</v>
      </c>
      <c r="E543" s="173" t="s">
        <v>1</v>
      </c>
      <c r="F543" s="174" t="s">
        <v>715</v>
      </c>
      <c r="H543" s="175">
        <v>0.513</v>
      </c>
      <c r="L543" s="171"/>
      <c r="M543" s="176"/>
      <c r="N543" s="177"/>
      <c r="O543" s="177"/>
      <c r="P543" s="177"/>
      <c r="Q543" s="177"/>
      <c r="R543" s="177"/>
      <c r="S543" s="177"/>
      <c r="T543" s="178"/>
      <c r="AT543" s="173" t="s">
        <v>178</v>
      </c>
      <c r="AU543" s="173" t="s">
        <v>77</v>
      </c>
      <c r="AV543" s="172" t="s">
        <v>77</v>
      </c>
      <c r="AW543" s="172" t="s">
        <v>25</v>
      </c>
      <c r="AX543" s="172" t="s">
        <v>68</v>
      </c>
      <c r="AY543" s="173" t="s">
        <v>167</v>
      </c>
    </row>
    <row r="544" spans="2:51" s="180" customFormat="1" ht="12">
      <c r="B544" s="179"/>
      <c r="D544" s="161" t="s">
        <v>178</v>
      </c>
      <c r="E544" s="181" t="s">
        <v>1</v>
      </c>
      <c r="F544" s="182" t="s">
        <v>204</v>
      </c>
      <c r="H544" s="183">
        <v>4.698</v>
      </c>
      <c r="L544" s="179"/>
      <c r="M544" s="184"/>
      <c r="N544" s="185"/>
      <c r="O544" s="185"/>
      <c r="P544" s="185"/>
      <c r="Q544" s="185"/>
      <c r="R544" s="185"/>
      <c r="S544" s="185"/>
      <c r="T544" s="186"/>
      <c r="AT544" s="181" t="s">
        <v>178</v>
      </c>
      <c r="AU544" s="181" t="s">
        <v>77</v>
      </c>
      <c r="AV544" s="180" t="s">
        <v>174</v>
      </c>
      <c r="AW544" s="180" t="s">
        <v>25</v>
      </c>
      <c r="AX544" s="180" t="s">
        <v>75</v>
      </c>
      <c r="AY544" s="181" t="s">
        <v>167</v>
      </c>
    </row>
    <row r="545" spans="2:65" s="25" customFormat="1" ht="16.5" customHeight="1">
      <c r="B545" s="24"/>
      <c r="C545" s="187" t="s">
        <v>716</v>
      </c>
      <c r="D545" s="187" t="s">
        <v>228</v>
      </c>
      <c r="E545" s="188" t="s">
        <v>717</v>
      </c>
      <c r="F545" s="189" t="s">
        <v>718</v>
      </c>
      <c r="G545" s="190" t="s">
        <v>208</v>
      </c>
      <c r="H545" s="191">
        <v>10.067</v>
      </c>
      <c r="I545" s="4"/>
      <c r="J545" s="205">
        <f>ROUND(I545*H545,2)</f>
        <v>0</v>
      </c>
      <c r="K545" s="189" t="s">
        <v>173</v>
      </c>
      <c r="L545" s="193"/>
      <c r="M545" s="194" t="s">
        <v>1</v>
      </c>
      <c r="N545" s="195" t="s">
        <v>33</v>
      </c>
      <c r="O545" s="157">
        <v>0</v>
      </c>
      <c r="P545" s="157">
        <f>O545*H545</f>
        <v>0</v>
      </c>
      <c r="Q545" s="157">
        <v>0.0009</v>
      </c>
      <c r="R545" s="157">
        <f>Q545*H545</f>
        <v>0.0090603</v>
      </c>
      <c r="S545" s="157">
        <v>0</v>
      </c>
      <c r="T545" s="158">
        <f>S545*H545</f>
        <v>0</v>
      </c>
      <c r="AR545" s="159" t="s">
        <v>435</v>
      </c>
      <c r="AT545" s="159" t="s">
        <v>228</v>
      </c>
      <c r="AU545" s="159" t="s">
        <v>77</v>
      </c>
      <c r="AY545" s="12" t="s">
        <v>167</v>
      </c>
      <c r="BE545" s="160">
        <f>IF(N545="základní",J545,0)</f>
        <v>0</v>
      </c>
      <c r="BF545" s="160">
        <f>IF(N545="snížená",J545,0)</f>
        <v>0</v>
      </c>
      <c r="BG545" s="160">
        <f>IF(N545="zákl. přenesená",J545,0)</f>
        <v>0</v>
      </c>
      <c r="BH545" s="160">
        <f>IF(N545="sníž. přenesená",J545,0)</f>
        <v>0</v>
      </c>
      <c r="BI545" s="160">
        <f>IF(N545="nulová",J545,0)</f>
        <v>0</v>
      </c>
      <c r="BJ545" s="12" t="s">
        <v>75</v>
      </c>
      <c r="BK545" s="160">
        <f>ROUND(I545*H545,2)</f>
        <v>0</v>
      </c>
      <c r="BL545" s="12" t="s">
        <v>291</v>
      </c>
      <c r="BM545" s="159" t="s">
        <v>719</v>
      </c>
    </row>
    <row r="546" spans="2:47" s="25" customFormat="1" ht="12">
      <c r="B546" s="24"/>
      <c r="D546" s="161" t="s">
        <v>176</v>
      </c>
      <c r="F546" s="162" t="s">
        <v>718</v>
      </c>
      <c r="L546" s="24"/>
      <c r="M546" s="163"/>
      <c r="N546" s="50"/>
      <c r="O546" s="50"/>
      <c r="P546" s="50"/>
      <c r="Q546" s="50"/>
      <c r="R546" s="50"/>
      <c r="S546" s="50"/>
      <c r="T546" s="51"/>
      <c r="AT546" s="12" t="s">
        <v>176</v>
      </c>
      <c r="AU546" s="12" t="s">
        <v>77</v>
      </c>
    </row>
    <row r="547" spans="2:51" s="165" customFormat="1" ht="12">
      <c r="B547" s="164"/>
      <c r="D547" s="161" t="s">
        <v>178</v>
      </c>
      <c r="E547" s="166" t="s">
        <v>1</v>
      </c>
      <c r="F547" s="167" t="s">
        <v>196</v>
      </c>
      <c r="H547" s="166" t="s">
        <v>1</v>
      </c>
      <c r="L547" s="164"/>
      <c r="M547" s="168"/>
      <c r="N547" s="169"/>
      <c r="O547" s="169"/>
      <c r="P547" s="169"/>
      <c r="Q547" s="169"/>
      <c r="R547" s="169"/>
      <c r="S547" s="169"/>
      <c r="T547" s="170"/>
      <c r="AT547" s="166" t="s">
        <v>178</v>
      </c>
      <c r="AU547" s="166" t="s">
        <v>77</v>
      </c>
      <c r="AV547" s="165" t="s">
        <v>75</v>
      </c>
      <c r="AW547" s="165" t="s">
        <v>25</v>
      </c>
      <c r="AX547" s="165" t="s">
        <v>68</v>
      </c>
      <c r="AY547" s="166" t="s">
        <v>167</v>
      </c>
    </row>
    <row r="548" spans="2:51" s="165" customFormat="1" ht="12">
      <c r="B548" s="164"/>
      <c r="D548" s="161" t="s">
        <v>178</v>
      </c>
      <c r="E548" s="166" t="s">
        <v>1</v>
      </c>
      <c r="F548" s="167" t="s">
        <v>236</v>
      </c>
      <c r="H548" s="166" t="s">
        <v>1</v>
      </c>
      <c r="L548" s="164"/>
      <c r="M548" s="168"/>
      <c r="N548" s="169"/>
      <c r="O548" s="169"/>
      <c r="P548" s="169"/>
      <c r="Q548" s="169"/>
      <c r="R548" s="169"/>
      <c r="S548" s="169"/>
      <c r="T548" s="170"/>
      <c r="AT548" s="166" t="s">
        <v>178</v>
      </c>
      <c r="AU548" s="166" t="s">
        <v>77</v>
      </c>
      <c r="AV548" s="165" t="s">
        <v>75</v>
      </c>
      <c r="AW548" s="165" t="s">
        <v>25</v>
      </c>
      <c r="AX548" s="165" t="s">
        <v>68</v>
      </c>
      <c r="AY548" s="166" t="s">
        <v>167</v>
      </c>
    </row>
    <row r="549" spans="2:51" s="172" customFormat="1" ht="12">
      <c r="B549" s="171"/>
      <c r="D549" s="161" t="s">
        <v>178</v>
      </c>
      <c r="E549" s="173" t="s">
        <v>1</v>
      </c>
      <c r="F549" s="174" t="s">
        <v>720</v>
      </c>
      <c r="H549" s="175">
        <v>8.4</v>
      </c>
      <c r="L549" s="171"/>
      <c r="M549" s="176"/>
      <c r="N549" s="177"/>
      <c r="O549" s="177"/>
      <c r="P549" s="177"/>
      <c r="Q549" s="177"/>
      <c r="R549" s="177"/>
      <c r="S549" s="177"/>
      <c r="T549" s="178"/>
      <c r="AT549" s="173" t="s">
        <v>178</v>
      </c>
      <c r="AU549" s="173" t="s">
        <v>77</v>
      </c>
      <c r="AV549" s="172" t="s">
        <v>77</v>
      </c>
      <c r="AW549" s="172" t="s">
        <v>25</v>
      </c>
      <c r="AX549" s="172" t="s">
        <v>68</v>
      </c>
      <c r="AY549" s="173" t="s">
        <v>167</v>
      </c>
    </row>
    <row r="550" spans="2:51" s="172" customFormat="1" ht="12">
      <c r="B550" s="171"/>
      <c r="D550" s="161" t="s">
        <v>178</v>
      </c>
      <c r="E550" s="173" t="s">
        <v>1</v>
      </c>
      <c r="F550" s="174" t="s">
        <v>721</v>
      </c>
      <c r="H550" s="175">
        <v>0.9</v>
      </c>
      <c r="L550" s="171"/>
      <c r="M550" s="176"/>
      <c r="N550" s="177"/>
      <c r="O550" s="177"/>
      <c r="P550" s="177"/>
      <c r="Q550" s="177"/>
      <c r="R550" s="177"/>
      <c r="S550" s="177"/>
      <c r="T550" s="178"/>
      <c r="AT550" s="173" t="s">
        <v>178</v>
      </c>
      <c r="AU550" s="173" t="s">
        <v>77</v>
      </c>
      <c r="AV550" s="172" t="s">
        <v>77</v>
      </c>
      <c r="AW550" s="172" t="s">
        <v>25</v>
      </c>
      <c r="AX550" s="172" t="s">
        <v>68</v>
      </c>
      <c r="AY550" s="173" t="s">
        <v>167</v>
      </c>
    </row>
    <row r="551" spans="2:51" s="172" customFormat="1" ht="12">
      <c r="B551" s="171"/>
      <c r="D551" s="161" t="s">
        <v>178</v>
      </c>
      <c r="E551" s="173" t="s">
        <v>1</v>
      </c>
      <c r="F551" s="174" t="s">
        <v>722</v>
      </c>
      <c r="H551" s="175">
        <v>0.57</v>
      </c>
      <c r="L551" s="171"/>
      <c r="M551" s="176"/>
      <c r="N551" s="177"/>
      <c r="O551" s="177"/>
      <c r="P551" s="177"/>
      <c r="Q551" s="177"/>
      <c r="R551" s="177"/>
      <c r="S551" s="177"/>
      <c r="T551" s="178"/>
      <c r="AT551" s="173" t="s">
        <v>178</v>
      </c>
      <c r="AU551" s="173" t="s">
        <v>77</v>
      </c>
      <c r="AV551" s="172" t="s">
        <v>77</v>
      </c>
      <c r="AW551" s="172" t="s">
        <v>25</v>
      </c>
      <c r="AX551" s="172" t="s">
        <v>68</v>
      </c>
      <c r="AY551" s="173" t="s">
        <v>167</v>
      </c>
    </row>
    <row r="552" spans="2:51" s="180" customFormat="1" ht="12">
      <c r="B552" s="179"/>
      <c r="D552" s="161" t="s">
        <v>178</v>
      </c>
      <c r="E552" s="181" t="s">
        <v>1</v>
      </c>
      <c r="F552" s="182" t="s">
        <v>204</v>
      </c>
      <c r="H552" s="183">
        <v>9.87</v>
      </c>
      <c r="L552" s="179"/>
      <c r="M552" s="184"/>
      <c r="N552" s="185"/>
      <c r="O552" s="185"/>
      <c r="P552" s="185"/>
      <c r="Q552" s="185"/>
      <c r="R552" s="185"/>
      <c r="S552" s="185"/>
      <c r="T552" s="186"/>
      <c r="AT552" s="181" t="s">
        <v>178</v>
      </c>
      <c r="AU552" s="181" t="s">
        <v>77</v>
      </c>
      <c r="AV552" s="180" t="s">
        <v>174</v>
      </c>
      <c r="AW552" s="180" t="s">
        <v>25</v>
      </c>
      <c r="AX552" s="180" t="s">
        <v>75</v>
      </c>
      <c r="AY552" s="181" t="s">
        <v>167</v>
      </c>
    </row>
    <row r="553" spans="2:51" s="172" customFormat="1" ht="12">
      <c r="B553" s="171"/>
      <c r="D553" s="161" t="s">
        <v>178</v>
      </c>
      <c r="F553" s="174" t="s">
        <v>723</v>
      </c>
      <c r="H553" s="175">
        <v>10.067</v>
      </c>
      <c r="L553" s="171"/>
      <c r="M553" s="176"/>
      <c r="N553" s="177"/>
      <c r="O553" s="177"/>
      <c r="P553" s="177"/>
      <c r="Q553" s="177"/>
      <c r="R553" s="177"/>
      <c r="S553" s="177"/>
      <c r="T553" s="178"/>
      <c r="AT553" s="173" t="s">
        <v>178</v>
      </c>
      <c r="AU553" s="173" t="s">
        <v>77</v>
      </c>
      <c r="AV553" s="172" t="s">
        <v>77</v>
      </c>
      <c r="AW553" s="172" t="s">
        <v>3</v>
      </c>
      <c r="AX553" s="172" t="s">
        <v>75</v>
      </c>
      <c r="AY553" s="173" t="s">
        <v>167</v>
      </c>
    </row>
    <row r="554" spans="2:65" s="25" customFormat="1" ht="24" customHeight="1">
      <c r="B554" s="24"/>
      <c r="C554" s="149" t="s">
        <v>724</v>
      </c>
      <c r="D554" s="149" t="s">
        <v>169</v>
      </c>
      <c r="E554" s="150" t="s">
        <v>725</v>
      </c>
      <c r="F554" s="151" t="s">
        <v>726</v>
      </c>
      <c r="G554" s="152" t="s">
        <v>727</v>
      </c>
      <c r="H554" s="153">
        <v>94.15</v>
      </c>
      <c r="I554" s="3"/>
      <c r="J554" s="154">
        <f>ROUND(I554*H554,2)</f>
        <v>0</v>
      </c>
      <c r="K554" s="151" t="s">
        <v>173</v>
      </c>
      <c r="L554" s="24"/>
      <c r="M554" s="155" t="s">
        <v>1</v>
      </c>
      <c r="N554" s="156" t="s">
        <v>33</v>
      </c>
      <c r="O554" s="157">
        <v>0.04</v>
      </c>
      <c r="P554" s="157">
        <f>O554*H554</f>
        <v>3.7660000000000005</v>
      </c>
      <c r="Q554" s="157">
        <v>0</v>
      </c>
      <c r="R554" s="157">
        <f>Q554*H554</f>
        <v>0</v>
      </c>
      <c r="S554" s="157">
        <v>0</v>
      </c>
      <c r="T554" s="158">
        <f>S554*H554</f>
        <v>0</v>
      </c>
      <c r="AR554" s="159" t="s">
        <v>291</v>
      </c>
      <c r="AT554" s="159" t="s">
        <v>169</v>
      </c>
      <c r="AU554" s="159" t="s">
        <v>77</v>
      </c>
      <c r="AY554" s="12" t="s">
        <v>167</v>
      </c>
      <c r="BE554" s="160">
        <f>IF(N554="základní",J554,0)</f>
        <v>0</v>
      </c>
      <c r="BF554" s="160">
        <f>IF(N554="snížená",J554,0)</f>
        <v>0</v>
      </c>
      <c r="BG554" s="160">
        <f>IF(N554="zákl. přenesená",J554,0)</f>
        <v>0</v>
      </c>
      <c r="BH554" s="160">
        <f>IF(N554="sníž. přenesená",J554,0)</f>
        <v>0</v>
      </c>
      <c r="BI554" s="160">
        <f>IF(N554="nulová",J554,0)</f>
        <v>0</v>
      </c>
      <c r="BJ554" s="12" t="s">
        <v>75</v>
      </c>
      <c r="BK554" s="160">
        <f>ROUND(I554*H554,2)</f>
        <v>0</v>
      </c>
      <c r="BL554" s="12" t="s">
        <v>291</v>
      </c>
      <c r="BM554" s="159" t="s">
        <v>728</v>
      </c>
    </row>
    <row r="555" spans="2:47" s="25" customFormat="1" ht="12">
      <c r="B555" s="24"/>
      <c r="D555" s="161" t="s">
        <v>176</v>
      </c>
      <c r="F555" s="162" t="s">
        <v>729</v>
      </c>
      <c r="L555" s="24"/>
      <c r="M555" s="163"/>
      <c r="N555" s="50"/>
      <c r="O555" s="50"/>
      <c r="P555" s="50"/>
      <c r="Q555" s="50"/>
      <c r="R555" s="50"/>
      <c r="S555" s="50"/>
      <c r="T555" s="51"/>
      <c r="AT555" s="12" t="s">
        <v>176</v>
      </c>
      <c r="AU555" s="12" t="s">
        <v>77</v>
      </c>
    </row>
    <row r="556" spans="2:51" s="165" customFormat="1" ht="12">
      <c r="B556" s="164"/>
      <c r="D556" s="161" t="s">
        <v>178</v>
      </c>
      <c r="E556" s="166" t="s">
        <v>1</v>
      </c>
      <c r="F556" s="167" t="s">
        <v>730</v>
      </c>
      <c r="H556" s="166" t="s">
        <v>1</v>
      </c>
      <c r="L556" s="164"/>
      <c r="M556" s="168"/>
      <c r="N556" s="169"/>
      <c r="O556" s="169"/>
      <c r="P556" s="169"/>
      <c r="Q556" s="169"/>
      <c r="R556" s="169"/>
      <c r="S556" s="169"/>
      <c r="T556" s="170"/>
      <c r="AT556" s="166" t="s">
        <v>178</v>
      </c>
      <c r="AU556" s="166" t="s">
        <v>77</v>
      </c>
      <c r="AV556" s="165" t="s">
        <v>75</v>
      </c>
      <c r="AW556" s="165" t="s">
        <v>25</v>
      </c>
      <c r="AX556" s="165" t="s">
        <v>68</v>
      </c>
      <c r="AY556" s="166" t="s">
        <v>167</v>
      </c>
    </row>
    <row r="557" spans="2:51" s="172" customFormat="1" ht="12">
      <c r="B557" s="171"/>
      <c r="D557" s="161" t="s">
        <v>178</v>
      </c>
      <c r="E557" s="173" t="s">
        <v>1</v>
      </c>
      <c r="F557" s="174" t="s">
        <v>731</v>
      </c>
      <c r="H557" s="175">
        <v>10.86</v>
      </c>
      <c r="L557" s="171"/>
      <c r="M557" s="176"/>
      <c r="N557" s="177"/>
      <c r="O557" s="177"/>
      <c r="P557" s="177"/>
      <c r="Q557" s="177"/>
      <c r="R557" s="177"/>
      <c r="S557" s="177"/>
      <c r="T557" s="178"/>
      <c r="AT557" s="173" t="s">
        <v>178</v>
      </c>
      <c r="AU557" s="173" t="s">
        <v>77</v>
      </c>
      <c r="AV557" s="172" t="s">
        <v>77</v>
      </c>
      <c r="AW557" s="172" t="s">
        <v>25</v>
      </c>
      <c r="AX557" s="172" t="s">
        <v>68</v>
      </c>
      <c r="AY557" s="173" t="s">
        <v>167</v>
      </c>
    </row>
    <row r="558" spans="2:51" s="172" customFormat="1" ht="12">
      <c r="B558" s="171"/>
      <c r="D558" s="161" t="s">
        <v>178</v>
      </c>
      <c r="E558" s="173" t="s">
        <v>1</v>
      </c>
      <c r="F558" s="174" t="s">
        <v>732</v>
      </c>
      <c r="H558" s="175">
        <v>16.61</v>
      </c>
      <c r="L558" s="171"/>
      <c r="M558" s="176"/>
      <c r="N558" s="177"/>
      <c r="O558" s="177"/>
      <c r="P558" s="177"/>
      <c r="Q558" s="177"/>
      <c r="R558" s="177"/>
      <c r="S558" s="177"/>
      <c r="T558" s="178"/>
      <c r="AT558" s="173" t="s">
        <v>178</v>
      </c>
      <c r="AU558" s="173" t="s">
        <v>77</v>
      </c>
      <c r="AV558" s="172" t="s">
        <v>77</v>
      </c>
      <c r="AW558" s="172" t="s">
        <v>25</v>
      </c>
      <c r="AX558" s="172" t="s">
        <v>68</v>
      </c>
      <c r="AY558" s="173" t="s">
        <v>167</v>
      </c>
    </row>
    <row r="559" spans="2:51" s="172" customFormat="1" ht="12">
      <c r="B559" s="171"/>
      <c r="D559" s="161" t="s">
        <v>178</v>
      </c>
      <c r="E559" s="173" t="s">
        <v>1</v>
      </c>
      <c r="F559" s="174" t="s">
        <v>733</v>
      </c>
      <c r="H559" s="175">
        <v>23.76</v>
      </c>
      <c r="L559" s="171"/>
      <c r="M559" s="176"/>
      <c r="N559" s="177"/>
      <c r="O559" s="177"/>
      <c r="P559" s="177"/>
      <c r="Q559" s="177"/>
      <c r="R559" s="177"/>
      <c r="S559" s="177"/>
      <c r="T559" s="178"/>
      <c r="AT559" s="173" t="s">
        <v>178</v>
      </c>
      <c r="AU559" s="173" t="s">
        <v>77</v>
      </c>
      <c r="AV559" s="172" t="s">
        <v>77</v>
      </c>
      <c r="AW559" s="172" t="s">
        <v>25</v>
      </c>
      <c r="AX559" s="172" t="s">
        <v>68</v>
      </c>
      <c r="AY559" s="173" t="s">
        <v>167</v>
      </c>
    </row>
    <row r="560" spans="2:51" s="172" customFormat="1" ht="12">
      <c r="B560" s="171"/>
      <c r="D560" s="161" t="s">
        <v>178</v>
      </c>
      <c r="E560" s="173" t="s">
        <v>1</v>
      </c>
      <c r="F560" s="174" t="s">
        <v>734</v>
      </c>
      <c r="H560" s="175">
        <v>19.9</v>
      </c>
      <c r="L560" s="171"/>
      <c r="M560" s="176"/>
      <c r="N560" s="177"/>
      <c r="O560" s="177"/>
      <c r="P560" s="177"/>
      <c r="Q560" s="177"/>
      <c r="R560" s="177"/>
      <c r="S560" s="177"/>
      <c r="T560" s="178"/>
      <c r="AT560" s="173" t="s">
        <v>178</v>
      </c>
      <c r="AU560" s="173" t="s">
        <v>77</v>
      </c>
      <c r="AV560" s="172" t="s">
        <v>77</v>
      </c>
      <c r="AW560" s="172" t="s">
        <v>25</v>
      </c>
      <c r="AX560" s="172" t="s">
        <v>68</v>
      </c>
      <c r="AY560" s="173" t="s">
        <v>167</v>
      </c>
    </row>
    <row r="561" spans="2:51" s="172" customFormat="1" ht="12">
      <c r="B561" s="171"/>
      <c r="D561" s="161" t="s">
        <v>178</v>
      </c>
      <c r="E561" s="173" t="s">
        <v>1</v>
      </c>
      <c r="F561" s="174" t="s">
        <v>735</v>
      </c>
      <c r="H561" s="175">
        <v>16.16</v>
      </c>
      <c r="L561" s="171"/>
      <c r="M561" s="176"/>
      <c r="N561" s="177"/>
      <c r="O561" s="177"/>
      <c r="P561" s="177"/>
      <c r="Q561" s="177"/>
      <c r="R561" s="177"/>
      <c r="S561" s="177"/>
      <c r="T561" s="178"/>
      <c r="AT561" s="173" t="s">
        <v>178</v>
      </c>
      <c r="AU561" s="173" t="s">
        <v>77</v>
      </c>
      <c r="AV561" s="172" t="s">
        <v>77</v>
      </c>
      <c r="AW561" s="172" t="s">
        <v>25</v>
      </c>
      <c r="AX561" s="172" t="s">
        <v>68</v>
      </c>
      <c r="AY561" s="173" t="s">
        <v>167</v>
      </c>
    </row>
    <row r="562" spans="2:51" s="172" customFormat="1" ht="12">
      <c r="B562" s="171"/>
      <c r="D562" s="161" t="s">
        <v>178</v>
      </c>
      <c r="E562" s="173" t="s">
        <v>1</v>
      </c>
      <c r="F562" s="174" t="s">
        <v>736</v>
      </c>
      <c r="H562" s="175">
        <v>6.86</v>
      </c>
      <c r="L562" s="171"/>
      <c r="M562" s="176"/>
      <c r="N562" s="177"/>
      <c r="O562" s="177"/>
      <c r="P562" s="177"/>
      <c r="Q562" s="177"/>
      <c r="R562" s="177"/>
      <c r="S562" s="177"/>
      <c r="T562" s="178"/>
      <c r="AT562" s="173" t="s">
        <v>178</v>
      </c>
      <c r="AU562" s="173" t="s">
        <v>77</v>
      </c>
      <c r="AV562" s="172" t="s">
        <v>77</v>
      </c>
      <c r="AW562" s="172" t="s">
        <v>25</v>
      </c>
      <c r="AX562" s="172" t="s">
        <v>68</v>
      </c>
      <c r="AY562" s="173" t="s">
        <v>167</v>
      </c>
    </row>
    <row r="563" spans="2:51" s="180" customFormat="1" ht="12">
      <c r="B563" s="179"/>
      <c r="D563" s="161" t="s">
        <v>178</v>
      </c>
      <c r="E563" s="181" t="s">
        <v>1</v>
      </c>
      <c r="F563" s="182" t="s">
        <v>204</v>
      </c>
      <c r="H563" s="183">
        <v>94.15</v>
      </c>
      <c r="L563" s="179"/>
      <c r="M563" s="184"/>
      <c r="N563" s="185"/>
      <c r="O563" s="185"/>
      <c r="P563" s="185"/>
      <c r="Q563" s="185"/>
      <c r="R563" s="185"/>
      <c r="S563" s="185"/>
      <c r="T563" s="186"/>
      <c r="AT563" s="181" t="s">
        <v>178</v>
      </c>
      <c r="AU563" s="181" t="s">
        <v>77</v>
      </c>
      <c r="AV563" s="180" t="s">
        <v>174</v>
      </c>
      <c r="AW563" s="180" t="s">
        <v>25</v>
      </c>
      <c r="AX563" s="180" t="s">
        <v>75</v>
      </c>
      <c r="AY563" s="181" t="s">
        <v>167</v>
      </c>
    </row>
    <row r="564" spans="2:65" s="25" customFormat="1" ht="24" customHeight="1">
      <c r="B564" s="24"/>
      <c r="C564" s="187" t="s">
        <v>737</v>
      </c>
      <c r="D564" s="187" t="s">
        <v>228</v>
      </c>
      <c r="E564" s="188" t="s">
        <v>738</v>
      </c>
      <c r="F564" s="189" t="s">
        <v>739</v>
      </c>
      <c r="G564" s="190" t="s">
        <v>727</v>
      </c>
      <c r="H564" s="191">
        <v>94.15</v>
      </c>
      <c r="I564" s="4"/>
      <c r="J564" s="205">
        <f>ROUND(I564*H564,2)</f>
        <v>0</v>
      </c>
      <c r="K564" s="189" t="s">
        <v>173</v>
      </c>
      <c r="L564" s="193"/>
      <c r="M564" s="194" t="s">
        <v>1</v>
      </c>
      <c r="N564" s="195" t="s">
        <v>33</v>
      </c>
      <c r="O564" s="157">
        <v>0</v>
      </c>
      <c r="P564" s="157">
        <f>O564*H564</f>
        <v>0</v>
      </c>
      <c r="Q564" s="157">
        <v>5E-05</v>
      </c>
      <c r="R564" s="157">
        <f>Q564*H564</f>
        <v>0.004707500000000001</v>
      </c>
      <c r="S564" s="157">
        <v>0</v>
      </c>
      <c r="T564" s="158">
        <f>S564*H564</f>
        <v>0</v>
      </c>
      <c r="AR564" s="159" t="s">
        <v>435</v>
      </c>
      <c r="AT564" s="159" t="s">
        <v>228</v>
      </c>
      <c r="AU564" s="159" t="s">
        <v>77</v>
      </c>
      <c r="AY564" s="12" t="s">
        <v>167</v>
      </c>
      <c r="BE564" s="160">
        <f>IF(N564="základní",J564,0)</f>
        <v>0</v>
      </c>
      <c r="BF564" s="160">
        <f>IF(N564="snížená",J564,0)</f>
        <v>0</v>
      </c>
      <c r="BG564" s="160">
        <f>IF(N564="zákl. přenesená",J564,0)</f>
        <v>0</v>
      </c>
      <c r="BH564" s="160">
        <f>IF(N564="sníž. přenesená",J564,0)</f>
        <v>0</v>
      </c>
      <c r="BI564" s="160">
        <f>IF(N564="nulová",J564,0)</f>
        <v>0</v>
      </c>
      <c r="BJ564" s="12" t="s">
        <v>75</v>
      </c>
      <c r="BK564" s="160">
        <f>ROUND(I564*H564,2)</f>
        <v>0</v>
      </c>
      <c r="BL564" s="12" t="s">
        <v>291</v>
      </c>
      <c r="BM564" s="159" t="s">
        <v>740</v>
      </c>
    </row>
    <row r="565" spans="2:47" s="25" customFormat="1" ht="19.5">
      <c r="B565" s="24"/>
      <c r="D565" s="161" t="s">
        <v>176</v>
      </c>
      <c r="F565" s="162" t="s">
        <v>739</v>
      </c>
      <c r="L565" s="24"/>
      <c r="M565" s="163"/>
      <c r="N565" s="50"/>
      <c r="O565" s="50"/>
      <c r="P565" s="50"/>
      <c r="Q565" s="50"/>
      <c r="R565" s="50"/>
      <c r="S565" s="50"/>
      <c r="T565" s="51"/>
      <c r="AT565" s="12" t="s">
        <v>176</v>
      </c>
      <c r="AU565" s="12" t="s">
        <v>77</v>
      </c>
    </row>
    <row r="566" spans="2:65" s="25" customFormat="1" ht="24" customHeight="1">
      <c r="B566" s="24"/>
      <c r="C566" s="149" t="s">
        <v>741</v>
      </c>
      <c r="D566" s="149" t="s">
        <v>169</v>
      </c>
      <c r="E566" s="150" t="s">
        <v>742</v>
      </c>
      <c r="F566" s="151" t="s">
        <v>743</v>
      </c>
      <c r="G566" s="152" t="s">
        <v>208</v>
      </c>
      <c r="H566" s="153">
        <v>98.1</v>
      </c>
      <c r="I566" s="3"/>
      <c r="J566" s="154">
        <f>ROUND(I566*H566,2)</f>
        <v>0</v>
      </c>
      <c r="K566" s="151" t="s">
        <v>173</v>
      </c>
      <c r="L566" s="24"/>
      <c r="M566" s="155" t="s">
        <v>1</v>
      </c>
      <c r="N566" s="156" t="s">
        <v>33</v>
      </c>
      <c r="O566" s="157">
        <v>0.06</v>
      </c>
      <c r="P566" s="157">
        <f>O566*H566</f>
        <v>5.885999999999999</v>
      </c>
      <c r="Q566" s="157">
        <v>0</v>
      </c>
      <c r="R566" s="157">
        <f>Q566*H566</f>
        <v>0</v>
      </c>
      <c r="S566" s="157">
        <v>0</v>
      </c>
      <c r="T566" s="158">
        <f>S566*H566</f>
        <v>0</v>
      </c>
      <c r="AR566" s="159" t="s">
        <v>291</v>
      </c>
      <c r="AT566" s="159" t="s">
        <v>169</v>
      </c>
      <c r="AU566" s="159" t="s">
        <v>77</v>
      </c>
      <c r="AY566" s="12" t="s">
        <v>167</v>
      </c>
      <c r="BE566" s="160">
        <f>IF(N566="základní",J566,0)</f>
        <v>0</v>
      </c>
      <c r="BF566" s="160">
        <f>IF(N566="snížená",J566,0)</f>
        <v>0</v>
      </c>
      <c r="BG566" s="160">
        <f>IF(N566="zákl. přenesená",J566,0)</f>
        <v>0</v>
      </c>
      <c r="BH566" s="160">
        <f>IF(N566="sníž. přenesená",J566,0)</f>
        <v>0</v>
      </c>
      <c r="BI566" s="160">
        <f>IF(N566="nulová",J566,0)</f>
        <v>0</v>
      </c>
      <c r="BJ566" s="12" t="s">
        <v>75</v>
      </c>
      <c r="BK566" s="160">
        <f>ROUND(I566*H566,2)</f>
        <v>0</v>
      </c>
      <c r="BL566" s="12" t="s">
        <v>291</v>
      </c>
      <c r="BM566" s="159" t="s">
        <v>744</v>
      </c>
    </row>
    <row r="567" spans="2:47" s="25" customFormat="1" ht="19.5">
      <c r="B567" s="24"/>
      <c r="D567" s="161" t="s">
        <v>176</v>
      </c>
      <c r="F567" s="162" t="s">
        <v>745</v>
      </c>
      <c r="L567" s="24"/>
      <c r="M567" s="163"/>
      <c r="N567" s="50"/>
      <c r="O567" s="50"/>
      <c r="P567" s="50"/>
      <c r="Q567" s="50"/>
      <c r="R567" s="50"/>
      <c r="S567" s="50"/>
      <c r="T567" s="51"/>
      <c r="AT567" s="12" t="s">
        <v>176</v>
      </c>
      <c r="AU567" s="12" t="s">
        <v>77</v>
      </c>
    </row>
    <row r="568" spans="2:51" s="165" customFormat="1" ht="12">
      <c r="B568" s="164"/>
      <c r="D568" s="161" t="s">
        <v>178</v>
      </c>
      <c r="E568" s="166" t="s">
        <v>1</v>
      </c>
      <c r="F568" s="167" t="s">
        <v>746</v>
      </c>
      <c r="H568" s="166" t="s">
        <v>1</v>
      </c>
      <c r="L568" s="164"/>
      <c r="M568" s="168"/>
      <c r="N568" s="169"/>
      <c r="O568" s="169"/>
      <c r="P568" s="169"/>
      <c r="Q568" s="169"/>
      <c r="R568" s="169"/>
      <c r="S568" s="169"/>
      <c r="T568" s="170"/>
      <c r="AT568" s="166" t="s">
        <v>178</v>
      </c>
      <c r="AU568" s="166" t="s">
        <v>77</v>
      </c>
      <c r="AV568" s="165" t="s">
        <v>75</v>
      </c>
      <c r="AW568" s="165" t="s">
        <v>25</v>
      </c>
      <c r="AX568" s="165" t="s">
        <v>68</v>
      </c>
      <c r="AY568" s="166" t="s">
        <v>167</v>
      </c>
    </row>
    <row r="569" spans="2:51" s="172" customFormat="1" ht="12">
      <c r="B569" s="171"/>
      <c r="D569" s="161" t="s">
        <v>178</v>
      </c>
      <c r="E569" s="173" t="s">
        <v>1</v>
      </c>
      <c r="F569" s="174" t="s">
        <v>583</v>
      </c>
      <c r="H569" s="175">
        <v>98.1</v>
      </c>
      <c r="L569" s="171"/>
      <c r="M569" s="176"/>
      <c r="N569" s="177"/>
      <c r="O569" s="177"/>
      <c r="P569" s="177"/>
      <c r="Q569" s="177"/>
      <c r="R569" s="177"/>
      <c r="S569" s="177"/>
      <c r="T569" s="178"/>
      <c r="AT569" s="173" t="s">
        <v>178</v>
      </c>
      <c r="AU569" s="173" t="s">
        <v>77</v>
      </c>
      <c r="AV569" s="172" t="s">
        <v>77</v>
      </c>
      <c r="AW569" s="172" t="s">
        <v>25</v>
      </c>
      <c r="AX569" s="172" t="s">
        <v>75</v>
      </c>
      <c r="AY569" s="173" t="s">
        <v>167</v>
      </c>
    </row>
    <row r="570" spans="2:65" s="25" customFormat="1" ht="24" customHeight="1">
      <c r="B570" s="24"/>
      <c r="C570" s="187" t="s">
        <v>747</v>
      </c>
      <c r="D570" s="187" t="s">
        <v>228</v>
      </c>
      <c r="E570" s="188" t="s">
        <v>748</v>
      </c>
      <c r="F570" s="189" t="s">
        <v>749</v>
      </c>
      <c r="G570" s="190" t="s">
        <v>208</v>
      </c>
      <c r="H570" s="191">
        <v>100.062</v>
      </c>
      <c r="I570" s="4"/>
      <c r="J570" s="205">
        <f>ROUND(I570*H570,2)</f>
        <v>0</v>
      </c>
      <c r="K570" s="189" t="s">
        <v>173</v>
      </c>
      <c r="L570" s="193"/>
      <c r="M570" s="194" t="s">
        <v>1</v>
      </c>
      <c r="N570" s="195" t="s">
        <v>33</v>
      </c>
      <c r="O570" s="157">
        <v>0</v>
      </c>
      <c r="P570" s="157">
        <f>O570*H570</f>
        <v>0</v>
      </c>
      <c r="Q570" s="157">
        <v>0.003</v>
      </c>
      <c r="R570" s="157">
        <f>Q570*H570</f>
        <v>0.300186</v>
      </c>
      <c r="S570" s="157">
        <v>0</v>
      </c>
      <c r="T570" s="158">
        <f>S570*H570</f>
        <v>0</v>
      </c>
      <c r="AR570" s="159" t="s">
        <v>435</v>
      </c>
      <c r="AT570" s="159" t="s">
        <v>228</v>
      </c>
      <c r="AU570" s="159" t="s">
        <v>77</v>
      </c>
      <c r="AY570" s="12" t="s">
        <v>167</v>
      </c>
      <c r="BE570" s="160">
        <f>IF(N570="základní",J570,0)</f>
        <v>0</v>
      </c>
      <c r="BF570" s="160">
        <f>IF(N570="snížená",J570,0)</f>
        <v>0</v>
      </c>
      <c r="BG570" s="160">
        <f>IF(N570="zákl. přenesená",J570,0)</f>
        <v>0</v>
      </c>
      <c r="BH570" s="160">
        <f>IF(N570="sníž. přenesená",J570,0)</f>
        <v>0</v>
      </c>
      <c r="BI570" s="160">
        <f>IF(N570="nulová",J570,0)</f>
        <v>0</v>
      </c>
      <c r="BJ570" s="12" t="s">
        <v>75</v>
      </c>
      <c r="BK570" s="160">
        <f>ROUND(I570*H570,2)</f>
        <v>0</v>
      </c>
      <c r="BL570" s="12" t="s">
        <v>291</v>
      </c>
      <c r="BM570" s="159" t="s">
        <v>750</v>
      </c>
    </row>
    <row r="571" spans="2:47" s="25" customFormat="1" ht="19.5">
      <c r="B571" s="24"/>
      <c r="D571" s="161" t="s">
        <v>176</v>
      </c>
      <c r="F571" s="162" t="s">
        <v>749</v>
      </c>
      <c r="L571" s="24"/>
      <c r="M571" s="163"/>
      <c r="N571" s="50"/>
      <c r="O571" s="50"/>
      <c r="P571" s="50"/>
      <c r="Q571" s="50"/>
      <c r="R571" s="50"/>
      <c r="S571" s="50"/>
      <c r="T571" s="51"/>
      <c r="AT571" s="12" t="s">
        <v>176</v>
      </c>
      <c r="AU571" s="12" t="s">
        <v>77</v>
      </c>
    </row>
    <row r="572" spans="2:51" s="172" customFormat="1" ht="12">
      <c r="B572" s="171"/>
      <c r="D572" s="161" t="s">
        <v>178</v>
      </c>
      <c r="F572" s="174" t="s">
        <v>751</v>
      </c>
      <c r="H572" s="175">
        <v>100.062</v>
      </c>
      <c r="L572" s="171"/>
      <c r="M572" s="176"/>
      <c r="N572" s="177"/>
      <c r="O572" s="177"/>
      <c r="P572" s="177"/>
      <c r="Q572" s="177"/>
      <c r="R572" s="177"/>
      <c r="S572" s="177"/>
      <c r="T572" s="178"/>
      <c r="AT572" s="173" t="s">
        <v>178</v>
      </c>
      <c r="AU572" s="173" t="s">
        <v>77</v>
      </c>
      <c r="AV572" s="172" t="s">
        <v>77</v>
      </c>
      <c r="AW572" s="172" t="s">
        <v>3</v>
      </c>
      <c r="AX572" s="172" t="s">
        <v>75</v>
      </c>
      <c r="AY572" s="173" t="s">
        <v>167</v>
      </c>
    </row>
    <row r="573" spans="2:65" s="25" customFormat="1" ht="24" customHeight="1">
      <c r="B573" s="24"/>
      <c r="C573" s="149" t="s">
        <v>752</v>
      </c>
      <c r="D573" s="149" t="s">
        <v>169</v>
      </c>
      <c r="E573" s="150" t="s">
        <v>753</v>
      </c>
      <c r="F573" s="151" t="s">
        <v>754</v>
      </c>
      <c r="G573" s="152" t="s">
        <v>208</v>
      </c>
      <c r="H573" s="153">
        <v>98.1</v>
      </c>
      <c r="I573" s="3"/>
      <c r="J573" s="154">
        <f>ROUND(I573*H573,2)</f>
        <v>0</v>
      </c>
      <c r="K573" s="151" t="s">
        <v>173</v>
      </c>
      <c r="L573" s="24"/>
      <c r="M573" s="155" t="s">
        <v>1</v>
      </c>
      <c r="N573" s="156" t="s">
        <v>33</v>
      </c>
      <c r="O573" s="157">
        <v>0.02</v>
      </c>
      <c r="P573" s="157">
        <f>O573*H573</f>
        <v>1.962</v>
      </c>
      <c r="Q573" s="157">
        <v>0</v>
      </c>
      <c r="R573" s="157">
        <f>Q573*H573</f>
        <v>0</v>
      </c>
      <c r="S573" s="157">
        <v>0</v>
      </c>
      <c r="T573" s="158">
        <f>S573*H573</f>
        <v>0</v>
      </c>
      <c r="AR573" s="159" t="s">
        <v>291</v>
      </c>
      <c r="AT573" s="159" t="s">
        <v>169</v>
      </c>
      <c r="AU573" s="159" t="s">
        <v>77</v>
      </c>
      <c r="AY573" s="12" t="s">
        <v>167</v>
      </c>
      <c r="BE573" s="160">
        <f>IF(N573="základní",J573,0)</f>
        <v>0</v>
      </c>
      <c r="BF573" s="160">
        <f>IF(N573="snížená",J573,0)</f>
        <v>0</v>
      </c>
      <c r="BG573" s="160">
        <f>IF(N573="zákl. přenesená",J573,0)</f>
        <v>0</v>
      </c>
      <c r="BH573" s="160">
        <f>IF(N573="sníž. přenesená",J573,0)</f>
        <v>0</v>
      </c>
      <c r="BI573" s="160">
        <f>IF(N573="nulová",J573,0)</f>
        <v>0</v>
      </c>
      <c r="BJ573" s="12" t="s">
        <v>75</v>
      </c>
      <c r="BK573" s="160">
        <f>ROUND(I573*H573,2)</f>
        <v>0</v>
      </c>
      <c r="BL573" s="12" t="s">
        <v>291</v>
      </c>
      <c r="BM573" s="159" t="s">
        <v>755</v>
      </c>
    </row>
    <row r="574" spans="2:47" s="25" customFormat="1" ht="19.5">
      <c r="B574" s="24"/>
      <c r="D574" s="161" t="s">
        <v>176</v>
      </c>
      <c r="F574" s="162" t="s">
        <v>756</v>
      </c>
      <c r="L574" s="24"/>
      <c r="M574" s="163"/>
      <c r="N574" s="50"/>
      <c r="O574" s="50"/>
      <c r="P574" s="50"/>
      <c r="Q574" s="50"/>
      <c r="R574" s="50"/>
      <c r="S574" s="50"/>
      <c r="T574" s="51"/>
      <c r="AT574" s="12" t="s">
        <v>176</v>
      </c>
      <c r="AU574" s="12" t="s">
        <v>77</v>
      </c>
    </row>
    <row r="575" spans="2:65" s="25" customFormat="1" ht="16.5" customHeight="1">
      <c r="B575" s="24"/>
      <c r="C575" s="187" t="s">
        <v>757</v>
      </c>
      <c r="D575" s="187" t="s">
        <v>228</v>
      </c>
      <c r="E575" s="188" t="s">
        <v>758</v>
      </c>
      <c r="F575" s="189" t="s">
        <v>759</v>
      </c>
      <c r="G575" s="190" t="s">
        <v>208</v>
      </c>
      <c r="H575" s="191">
        <v>103.005</v>
      </c>
      <c r="I575" s="4"/>
      <c r="J575" s="205">
        <f>ROUND(I575*H575,2)</f>
        <v>0</v>
      </c>
      <c r="K575" s="189" t="s">
        <v>173</v>
      </c>
      <c r="L575" s="193"/>
      <c r="M575" s="194" t="s">
        <v>1</v>
      </c>
      <c r="N575" s="195" t="s">
        <v>33</v>
      </c>
      <c r="O575" s="157">
        <v>0</v>
      </c>
      <c r="P575" s="157">
        <f>O575*H575</f>
        <v>0</v>
      </c>
      <c r="Q575" s="157">
        <v>0.0004</v>
      </c>
      <c r="R575" s="157">
        <f>Q575*H575</f>
        <v>0.041202</v>
      </c>
      <c r="S575" s="157">
        <v>0</v>
      </c>
      <c r="T575" s="158">
        <f>S575*H575</f>
        <v>0</v>
      </c>
      <c r="AR575" s="159" t="s">
        <v>435</v>
      </c>
      <c r="AT575" s="159" t="s">
        <v>228</v>
      </c>
      <c r="AU575" s="159" t="s">
        <v>77</v>
      </c>
      <c r="AY575" s="12" t="s">
        <v>167</v>
      </c>
      <c r="BE575" s="160">
        <f>IF(N575="základní",J575,0)</f>
        <v>0</v>
      </c>
      <c r="BF575" s="160">
        <f>IF(N575="snížená",J575,0)</f>
        <v>0</v>
      </c>
      <c r="BG575" s="160">
        <f>IF(N575="zákl. přenesená",J575,0)</f>
        <v>0</v>
      </c>
      <c r="BH575" s="160">
        <f>IF(N575="sníž. přenesená",J575,0)</f>
        <v>0</v>
      </c>
      <c r="BI575" s="160">
        <f>IF(N575="nulová",J575,0)</f>
        <v>0</v>
      </c>
      <c r="BJ575" s="12" t="s">
        <v>75</v>
      </c>
      <c r="BK575" s="160">
        <f>ROUND(I575*H575,2)</f>
        <v>0</v>
      </c>
      <c r="BL575" s="12" t="s">
        <v>291</v>
      </c>
      <c r="BM575" s="159" t="s">
        <v>760</v>
      </c>
    </row>
    <row r="576" spans="2:47" s="25" customFormat="1" ht="12">
      <c r="B576" s="24"/>
      <c r="D576" s="161" t="s">
        <v>176</v>
      </c>
      <c r="F576" s="162" t="s">
        <v>759</v>
      </c>
      <c r="L576" s="24"/>
      <c r="M576" s="163"/>
      <c r="N576" s="50"/>
      <c r="O576" s="50"/>
      <c r="P576" s="50"/>
      <c r="Q576" s="50"/>
      <c r="R576" s="50"/>
      <c r="S576" s="50"/>
      <c r="T576" s="51"/>
      <c r="AT576" s="12" t="s">
        <v>176</v>
      </c>
      <c r="AU576" s="12" t="s">
        <v>77</v>
      </c>
    </row>
    <row r="577" spans="2:51" s="172" customFormat="1" ht="12">
      <c r="B577" s="171"/>
      <c r="D577" s="161" t="s">
        <v>178</v>
      </c>
      <c r="F577" s="174" t="s">
        <v>761</v>
      </c>
      <c r="H577" s="175">
        <v>103.005</v>
      </c>
      <c r="L577" s="171"/>
      <c r="M577" s="176"/>
      <c r="N577" s="177"/>
      <c r="O577" s="177"/>
      <c r="P577" s="177"/>
      <c r="Q577" s="177"/>
      <c r="R577" s="177"/>
      <c r="S577" s="177"/>
      <c r="T577" s="178"/>
      <c r="AT577" s="173" t="s">
        <v>178</v>
      </c>
      <c r="AU577" s="173" t="s">
        <v>77</v>
      </c>
      <c r="AV577" s="172" t="s">
        <v>77</v>
      </c>
      <c r="AW577" s="172" t="s">
        <v>3</v>
      </c>
      <c r="AX577" s="172" t="s">
        <v>75</v>
      </c>
      <c r="AY577" s="173" t="s">
        <v>167</v>
      </c>
    </row>
    <row r="578" spans="2:65" s="25" customFormat="1" ht="24" customHeight="1">
      <c r="B578" s="24"/>
      <c r="C578" s="149" t="s">
        <v>762</v>
      </c>
      <c r="D578" s="149" t="s">
        <v>169</v>
      </c>
      <c r="E578" s="150" t="s">
        <v>763</v>
      </c>
      <c r="F578" s="151" t="s">
        <v>764</v>
      </c>
      <c r="G578" s="152" t="s">
        <v>208</v>
      </c>
      <c r="H578" s="153">
        <v>7.848</v>
      </c>
      <c r="I578" s="3"/>
      <c r="J578" s="154">
        <f>ROUND(I578*H578,2)</f>
        <v>0</v>
      </c>
      <c r="K578" s="151" t="s">
        <v>173</v>
      </c>
      <c r="L578" s="24"/>
      <c r="M578" s="155" t="s">
        <v>1</v>
      </c>
      <c r="N578" s="156" t="s">
        <v>33</v>
      </c>
      <c r="O578" s="157">
        <v>0.211</v>
      </c>
      <c r="P578" s="157">
        <f>O578*H578</f>
        <v>1.6559279999999998</v>
      </c>
      <c r="Q578" s="157">
        <v>0.006</v>
      </c>
      <c r="R578" s="157">
        <f>Q578*H578</f>
        <v>0.047088</v>
      </c>
      <c r="S578" s="157">
        <v>0</v>
      </c>
      <c r="T578" s="158">
        <f>S578*H578</f>
        <v>0</v>
      </c>
      <c r="AR578" s="159" t="s">
        <v>291</v>
      </c>
      <c r="AT578" s="159" t="s">
        <v>169</v>
      </c>
      <c r="AU578" s="159" t="s">
        <v>77</v>
      </c>
      <c r="AY578" s="12" t="s">
        <v>167</v>
      </c>
      <c r="BE578" s="160">
        <f>IF(N578="základní",J578,0)</f>
        <v>0</v>
      </c>
      <c r="BF578" s="160">
        <f>IF(N578="snížená",J578,0)</f>
        <v>0</v>
      </c>
      <c r="BG578" s="160">
        <f>IF(N578="zákl. přenesená",J578,0)</f>
        <v>0</v>
      </c>
      <c r="BH578" s="160">
        <f>IF(N578="sníž. přenesená",J578,0)</f>
        <v>0</v>
      </c>
      <c r="BI578" s="160">
        <f>IF(N578="nulová",J578,0)</f>
        <v>0</v>
      </c>
      <c r="BJ578" s="12" t="s">
        <v>75</v>
      </c>
      <c r="BK578" s="160">
        <f>ROUND(I578*H578,2)</f>
        <v>0</v>
      </c>
      <c r="BL578" s="12" t="s">
        <v>291</v>
      </c>
      <c r="BM578" s="159" t="s">
        <v>765</v>
      </c>
    </row>
    <row r="579" spans="2:47" s="25" customFormat="1" ht="19.5">
      <c r="B579" s="24"/>
      <c r="D579" s="161" t="s">
        <v>176</v>
      </c>
      <c r="F579" s="162" t="s">
        <v>766</v>
      </c>
      <c r="L579" s="24"/>
      <c r="M579" s="163"/>
      <c r="N579" s="50"/>
      <c r="O579" s="50"/>
      <c r="P579" s="50"/>
      <c r="Q579" s="50"/>
      <c r="R579" s="50"/>
      <c r="S579" s="50"/>
      <c r="T579" s="51"/>
      <c r="AT579" s="12" t="s">
        <v>176</v>
      </c>
      <c r="AU579" s="12" t="s">
        <v>77</v>
      </c>
    </row>
    <row r="580" spans="2:51" s="165" customFormat="1" ht="12">
      <c r="B580" s="164"/>
      <c r="D580" s="161" t="s">
        <v>178</v>
      </c>
      <c r="E580" s="166" t="s">
        <v>1</v>
      </c>
      <c r="F580" s="167" t="s">
        <v>767</v>
      </c>
      <c r="H580" s="166" t="s">
        <v>1</v>
      </c>
      <c r="L580" s="164"/>
      <c r="M580" s="168"/>
      <c r="N580" s="169"/>
      <c r="O580" s="169"/>
      <c r="P580" s="169"/>
      <c r="Q580" s="169"/>
      <c r="R580" s="169"/>
      <c r="S580" s="169"/>
      <c r="T580" s="170"/>
      <c r="AT580" s="166" t="s">
        <v>178</v>
      </c>
      <c r="AU580" s="166" t="s">
        <v>77</v>
      </c>
      <c r="AV580" s="165" t="s">
        <v>75</v>
      </c>
      <c r="AW580" s="165" t="s">
        <v>25</v>
      </c>
      <c r="AX580" s="165" t="s">
        <v>68</v>
      </c>
      <c r="AY580" s="166" t="s">
        <v>167</v>
      </c>
    </row>
    <row r="581" spans="2:51" s="172" customFormat="1" ht="12">
      <c r="B581" s="171"/>
      <c r="D581" s="161" t="s">
        <v>178</v>
      </c>
      <c r="E581" s="173" t="s">
        <v>1</v>
      </c>
      <c r="F581" s="174" t="s">
        <v>768</v>
      </c>
      <c r="H581" s="175">
        <v>3.924</v>
      </c>
      <c r="L581" s="171"/>
      <c r="M581" s="176"/>
      <c r="N581" s="177"/>
      <c r="O581" s="177"/>
      <c r="P581" s="177"/>
      <c r="Q581" s="177"/>
      <c r="R581" s="177"/>
      <c r="S581" s="177"/>
      <c r="T581" s="178"/>
      <c r="AT581" s="173" t="s">
        <v>178</v>
      </c>
      <c r="AU581" s="173" t="s">
        <v>77</v>
      </c>
      <c r="AV581" s="172" t="s">
        <v>77</v>
      </c>
      <c r="AW581" s="172" t="s">
        <v>25</v>
      </c>
      <c r="AX581" s="172" t="s">
        <v>68</v>
      </c>
      <c r="AY581" s="173" t="s">
        <v>167</v>
      </c>
    </row>
    <row r="582" spans="2:51" s="165" customFormat="1" ht="12">
      <c r="B582" s="164"/>
      <c r="D582" s="161" t="s">
        <v>178</v>
      </c>
      <c r="E582" s="166" t="s">
        <v>1</v>
      </c>
      <c r="F582" s="167" t="s">
        <v>769</v>
      </c>
      <c r="H582" s="166" t="s">
        <v>1</v>
      </c>
      <c r="L582" s="164"/>
      <c r="M582" s="168"/>
      <c r="N582" s="169"/>
      <c r="O582" s="169"/>
      <c r="P582" s="169"/>
      <c r="Q582" s="169"/>
      <c r="R582" s="169"/>
      <c r="S582" s="169"/>
      <c r="T582" s="170"/>
      <c r="AT582" s="166" t="s">
        <v>178</v>
      </c>
      <c r="AU582" s="166" t="s">
        <v>77</v>
      </c>
      <c r="AV582" s="165" t="s">
        <v>75</v>
      </c>
      <c r="AW582" s="165" t="s">
        <v>25</v>
      </c>
      <c r="AX582" s="165" t="s">
        <v>68</v>
      </c>
      <c r="AY582" s="166" t="s">
        <v>167</v>
      </c>
    </row>
    <row r="583" spans="2:51" s="172" customFormat="1" ht="12">
      <c r="B583" s="171"/>
      <c r="D583" s="161" t="s">
        <v>178</v>
      </c>
      <c r="E583" s="173" t="s">
        <v>1</v>
      </c>
      <c r="F583" s="174" t="s">
        <v>768</v>
      </c>
      <c r="H583" s="175">
        <v>3.924</v>
      </c>
      <c r="L583" s="171"/>
      <c r="M583" s="176"/>
      <c r="N583" s="177"/>
      <c r="O583" s="177"/>
      <c r="P583" s="177"/>
      <c r="Q583" s="177"/>
      <c r="R583" s="177"/>
      <c r="S583" s="177"/>
      <c r="T583" s="178"/>
      <c r="AT583" s="173" t="s">
        <v>178</v>
      </c>
      <c r="AU583" s="173" t="s">
        <v>77</v>
      </c>
      <c r="AV583" s="172" t="s">
        <v>77</v>
      </c>
      <c r="AW583" s="172" t="s">
        <v>25</v>
      </c>
      <c r="AX583" s="172" t="s">
        <v>68</v>
      </c>
      <c r="AY583" s="173" t="s">
        <v>167</v>
      </c>
    </row>
    <row r="584" spans="2:51" s="180" customFormat="1" ht="12">
      <c r="B584" s="179"/>
      <c r="D584" s="161" t="s">
        <v>178</v>
      </c>
      <c r="E584" s="181" t="s">
        <v>1</v>
      </c>
      <c r="F584" s="182" t="s">
        <v>204</v>
      </c>
      <c r="H584" s="183">
        <v>7.848</v>
      </c>
      <c r="L584" s="179"/>
      <c r="M584" s="184"/>
      <c r="N584" s="185"/>
      <c r="O584" s="185"/>
      <c r="P584" s="185"/>
      <c r="Q584" s="185"/>
      <c r="R584" s="185"/>
      <c r="S584" s="185"/>
      <c r="T584" s="186"/>
      <c r="AT584" s="181" t="s">
        <v>178</v>
      </c>
      <c r="AU584" s="181" t="s">
        <v>77</v>
      </c>
      <c r="AV584" s="180" t="s">
        <v>174</v>
      </c>
      <c r="AW584" s="180" t="s">
        <v>25</v>
      </c>
      <c r="AX584" s="180" t="s">
        <v>75</v>
      </c>
      <c r="AY584" s="181" t="s">
        <v>167</v>
      </c>
    </row>
    <row r="585" spans="2:65" s="25" customFormat="1" ht="24" customHeight="1">
      <c r="B585" s="24"/>
      <c r="C585" s="187" t="s">
        <v>770</v>
      </c>
      <c r="D585" s="187" t="s">
        <v>228</v>
      </c>
      <c r="E585" s="188" t="s">
        <v>710</v>
      </c>
      <c r="F585" s="189" t="s">
        <v>711</v>
      </c>
      <c r="G585" s="190" t="s">
        <v>208</v>
      </c>
      <c r="H585" s="191">
        <v>3.924</v>
      </c>
      <c r="I585" s="4"/>
      <c r="J585" s="205">
        <f>ROUND(I585*H585,2)</f>
        <v>0</v>
      </c>
      <c r="K585" s="189" t="s">
        <v>173</v>
      </c>
      <c r="L585" s="193"/>
      <c r="M585" s="194" t="s">
        <v>1</v>
      </c>
      <c r="N585" s="195" t="s">
        <v>33</v>
      </c>
      <c r="O585" s="157">
        <v>0</v>
      </c>
      <c r="P585" s="157">
        <f>O585*H585</f>
        <v>0</v>
      </c>
      <c r="Q585" s="157">
        <v>0.0006</v>
      </c>
      <c r="R585" s="157">
        <f>Q585*H585</f>
        <v>0.0023543999999999995</v>
      </c>
      <c r="S585" s="157">
        <v>0</v>
      </c>
      <c r="T585" s="158">
        <f>S585*H585</f>
        <v>0</v>
      </c>
      <c r="AR585" s="159" t="s">
        <v>435</v>
      </c>
      <c r="AT585" s="159" t="s">
        <v>228</v>
      </c>
      <c r="AU585" s="159" t="s">
        <v>77</v>
      </c>
      <c r="AY585" s="12" t="s">
        <v>167</v>
      </c>
      <c r="BE585" s="160">
        <f>IF(N585="základní",J585,0)</f>
        <v>0</v>
      </c>
      <c r="BF585" s="160">
        <f>IF(N585="snížená",J585,0)</f>
        <v>0</v>
      </c>
      <c r="BG585" s="160">
        <f>IF(N585="zákl. přenesená",J585,0)</f>
        <v>0</v>
      </c>
      <c r="BH585" s="160">
        <f>IF(N585="sníž. přenesená",J585,0)</f>
        <v>0</v>
      </c>
      <c r="BI585" s="160">
        <f>IF(N585="nulová",J585,0)</f>
        <v>0</v>
      </c>
      <c r="BJ585" s="12" t="s">
        <v>75</v>
      </c>
      <c r="BK585" s="160">
        <f>ROUND(I585*H585,2)</f>
        <v>0</v>
      </c>
      <c r="BL585" s="12" t="s">
        <v>291</v>
      </c>
      <c r="BM585" s="159" t="s">
        <v>771</v>
      </c>
    </row>
    <row r="586" spans="2:47" s="25" customFormat="1" ht="12">
      <c r="B586" s="24"/>
      <c r="D586" s="161" t="s">
        <v>176</v>
      </c>
      <c r="F586" s="162" t="s">
        <v>711</v>
      </c>
      <c r="L586" s="24"/>
      <c r="M586" s="163"/>
      <c r="N586" s="50"/>
      <c r="O586" s="50"/>
      <c r="P586" s="50"/>
      <c r="Q586" s="50"/>
      <c r="R586" s="50"/>
      <c r="S586" s="50"/>
      <c r="T586" s="51"/>
      <c r="AT586" s="12" t="s">
        <v>176</v>
      </c>
      <c r="AU586" s="12" t="s">
        <v>77</v>
      </c>
    </row>
    <row r="587" spans="2:51" s="165" customFormat="1" ht="12">
      <c r="B587" s="164"/>
      <c r="D587" s="161" t="s">
        <v>178</v>
      </c>
      <c r="E587" s="166" t="s">
        <v>1</v>
      </c>
      <c r="F587" s="167" t="s">
        <v>772</v>
      </c>
      <c r="H587" s="166" t="s">
        <v>1</v>
      </c>
      <c r="L587" s="164"/>
      <c r="M587" s="168"/>
      <c r="N587" s="169"/>
      <c r="O587" s="169"/>
      <c r="P587" s="169"/>
      <c r="Q587" s="169"/>
      <c r="R587" s="169"/>
      <c r="S587" s="169"/>
      <c r="T587" s="170"/>
      <c r="AT587" s="166" t="s">
        <v>178</v>
      </c>
      <c r="AU587" s="166" t="s">
        <v>77</v>
      </c>
      <c r="AV587" s="165" t="s">
        <v>75</v>
      </c>
      <c r="AW587" s="165" t="s">
        <v>25</v>
      </c>
      <c r="AX587" s="165" t="s">
        <v>68</v>
      </c>
      <c r="AY587" s="166" t="s">
        <v>167</v>
      </c>
    </row>
    <row r="588" spans="2:51" s="172" customFormat="1" ht="12">
      <c r="B588" s="171"/>
      <c r="D588" s="161" t="s">
        <v>178</v>
      </c>
      <c r="E588" s="173" t="s">
        <v>1</v>
      </c>
      <c r="F588" s="174" t="s">
        <v>768</v>
      </c>
      <c r="H588" s="175">
        <v>3.924</v>
      </c>
      <c r="L588" s="171"/>
      <c r="M588" s="176"/>
      <c r="N588" s="177"/>
      <c r="O588" s="177"/>
      <c r="P588" s="177"/>
      <c r="Q588" s="177"/>
      <c r="R588" s="177"/>
      <c r="S588" s="177"/>
      <c r="T588" s="178"/>
      <c r="AT588" s="173" t="s">
        <v>178</v>
      </c>
      <c r="AU588" s="173" t="s">
        <v>77</v>
      </c>
      <c r="AV588" s="172" t="s">
        <v>77</v>
      </c>
      <c r="AW588" s="172" t="s">
        <v>25</v>
      </c>
      <c r="AX588" s="172" t="s">
        <v>75</v>
      </c>
      <c r="AY588" s="173" t="s">
        <v>167</v>
      </c>
    </row>
    <row r="589" spans="2:65" s="25" customFormat="1" ht="16.5" customHeight="1">
      <c r="B589" s="24"/>
      <c r="C589" s="187" t="s">
        <v>773</v>
      </c>
      <c r="D589" s="187" t="s">
        <v>228</v>
      </c>
      <c r="E589" s="188" t="s">
        <v>717</v>
      </c>
      <c r="F589" s="189" t="s">
        <v>718</v>
      </c>
      <c r="G589" s="190" t="s">
        <v>208</v>
      </c>
      <c r="H589" s="191">
        <v>3.924</v>
      </c>
      <c r="I589" s="4"/>
      <c r="J589" s="205">
        <f>ROUND(I589*H589,2)</f>
        <v>0</v>
      </c>
      <c r="K589" s="189" t="s">
        <v>173</v>
      </c>
      <c r="L589" s="193"/>
      <c r="M589" s="194" t="s">
        <v>1</v>
      </c>
      <c r="N589" s="195" t="s">
        <v>33</v>
      </c>
      <c r="O589" s="157">
        <v>0</v>
      </c>
      <c r="P589" s="157">
        <f>O589*H589</f>
        <v>0</v>
      </c>
      <c r="Q589" s="157">
        <v>0.0009</v>
      </c>
      <c r="R589" s="157">
        <f>Q589*H589</f>
        <v>0.0035315999999999998</v>
      </c>
      <c r="S589" s="157">
        <v>0</v>
      </c>
      <c r="T589" s="158">
        <f>S589*H589</f>
        <v>0</v>
      </c>
      <c r="AR589" s="159" t="s">
        <v>435</v>
      </c>
      <c r="AT589" s="159" t="s">
        <v>228</v>
      </c>
      <c r="AU589" s="159" t="s">
        <v>77</v>
      </c>
      <c r="AY589" s="12" t="s">
        <v>167</v>
      </c>
      <c r="BE589" s="160">
        <f>IF(N589="základní",J589,0)</f>
        <v>0</v>
      </c>
      <c r="BF589" s="160">
        <f>IF(N589="snížená",J589,0)</f>
        <v>0</v>
      </c>
      <c r="BG589" s="160">
        <f>IF(N589="zákl. přenesená",J589,0)</f>
        <v>0</v>
      </c>
      <c r="BH589" s="160">
        <f>IF(N589="sníž. přenesená",J589,0)</f>
        <v>0</v>
      </c>
      <c r="BI589" s="160">
        <f>IF(N589="nulová",J589,0)</f>
        <v>0</v>
      </c>
      <c r="BJ589" s="12" t="s">
        <v>75</v>
      </c>
      <c r="BK589" s="160">
        <f>ROUND(I589*H589,2)</f>
        <v>0</v>
      </c>
      <c r="BL589" s="12" t="s">
        <v>291</v>
      </c>
      <c r="BM589" s="159" t="s">
        <v>774</v>
      </c>
    </row>
    <row r="590" spans="2:47" s="25" customFormat="1" ht="12">
      <c r="B590" s="24"/>
      <c r="D590" s="161" t="s">
        <v>176</v>
      </c>
      <c r="F590" s="162" t="s">
        <v>718</v>
      </c>
      <c r="L590" s="24"/>
      <c r="M590" s="163"/>
      <c r="N590" s="50"/>
      <c r="O590" s="50"/>
      <c r="P590" s="50"/>
      <c r="Q590" s="50"/>
      <c r="R590" s="50"/>
      <c r="S590" s="50"/>
      <c r="T590" s="51"/>
      <c r="AT590" s="12" t="s">
        <v>176</v>
      </c>
      <c r="AU590" s="12" t="s">
        <v>77</v>
      </c>
    </row>
    <row r="591" spans="2:51" s="165" customFormat="1" ht="12">
      <c r="B591" s="164"/>
      <c r="D591" s="161" t="s">
        <v>178</v>
      </c>
      <c r="E591" s="166" t="s">
        <v>1</v>
      </c>
      <c r="F591" s="167" t="s">
        <v>767</v>
      </c>
      <c r="H591" s="166" t="s">
        <v>1</v>
      </c>
      <c r="L591" s="164"/>
      <c r="M591" s="168"/>
      <c r="N591" s="169"/>
      <c r="O591" s="169"/>
      <c r="P591" s="169"/>
      <c r="Q591" s="169"/>
      <c r="R591" s="169"/>
      <c r="S591" s="169"/>
      <c r="T591" s="170"/>
      <c r="AT591" s="166" t="s">
        <v>178</v>
      </c>
      <c r="AU591" s="166" t="s">
        <v>77</v>
      </c>
      <c r="AV591" s="165" t="s">
        <v>75</v>
      </c>
      <c r="AW591" s="165" t="s">
        <v>25</v>
      </c>
      <c r="AX591" s="165" t="s">
        <v>68</v>
      </c>
      <c r="AY591" s="166" t="s">
        <v>167</v>
      </c>
    </row>
    <row r="592" spans="2:51" s="172" customFormat="1" ht="12">
      <c r="B592" s="171"/>
      <c r="D592" s="161" t="s">
        <v>178</v>
      </c>
      <c r="E592" s="173" t="s">
        <v>1</v>
      </c>
      <c r="F592" s="174" t="s">
        <v>768</v>
      </c>
      <c r="H592" s="175">
        <v>3.924</v>
      </c>
      <c r="L592" s="171"/>
      <c r="M592" s="176"/>
      <c r="N592" s="177"/>
      <c r="O592" s="177"/>
      <c r="P592" s="177"/>
      <c r="Q592" s="177"/>
      <c r="R592" s="177"/>
      <c r="S592" s="177"/>
      <c r="T592" s="178"/>
      <c r="AT592" s="173" t="s">
        <v>178</v>
      </c>
      <c r="AU592" s="173" t="s">
        <v>77</v>
      </c>
      <c r="AV592" s="172" t="s">
        <v>77</v>
      </c>
      <c r="AW592" s="172" t="s">
        <v>25</v>
      </c>
      <c r="AX592" s="172" t="s">
        <v>75</v>
      </c>
      <c r="AY592" s="173" t="s">
        <v>167</v>
      </c>
    </row>
    <row r="593" spans="2:65" s="25" customFormat="1" ht="24" customHeight="1">
      <c r="B593" s="24"/>
      <c r="C593" s="149" t="s">
        <v>775</v>
      </c>
      <c r="D593" s="149" t="s">
        <v>169</v>
      </c>
      <c r="E593" s="150" t="s">
        <v>776</v>
      </c>
      <c r="F593" s="151" t="s">
        <v>777</v>
      </c>
      <c r="G593" s="152" t="s">
        <v>216</v>
      </c>
      <c r="H593" s="153">
        <v>0.455</v>
      </c>
      <c r="I593" s="3"/>
      <c r="J593" s="154">
        <f>ROUND(I593*H593,2)</f>
        <v>0</v>
      </c>
      <c r="K593" s="151" t="s">
        <v>173</v>
      </c>
      <c r="L593" s="24"/>
      <c r="M593" s="155" t="s">
        <v>1</v>
      </c>
      <c r="N593" s="156" t="s">
        <v>33</v>
      </c>
      <c r="O593" s="157">
        <v>1.831</v>
      </c>
      <c r="P593" s="157">
        <f>O593*H593</f>
        <v>0.833105</v>
      </c>
      <c r="Q593" s="157">
        <v>0</v>
      </c>
      <c r="R593" s="157">
        <f>Q593*H593</f>
        <v>0</v>
      </c>
      <c r="S593" s="157">
        <v>0</v>
      </c>
      <c r="T593" s="158">
        <f>S593*H593</f>
        <v>0</v>
      </c>
      <c r="AR593" s="159" t="s">
        <v>291</v>
      </c>
      <c r="AT593" s="159" t="s">
        <v>169</v>
      </c>
      <c r="AU593" s="159" t="s">
        <v>77</v>
      </c>
      <c r="AY593" s="12" t="s">
        <v>167</v>
      </c>
      <c r="BE593" s="160">
        <f>IF(N593="základní",J593,0)</f>
        <v>0</v>
      </c>
      <c r="BF593" s="160">
        <f>IF(N593="snížená",J593,0)</f>
        <v>0</v>
      </c>
      <c r="BG593" s="160">
        <f>IF(N593="zákl. přenesená",J593,0)</f>
        <v>0</v>
      </c>
      <c r="BH593" s="160">
        <f>IF(N593="sníž. přenesená",J593,0)</f>
        <v>0</v>
      </c>
      <c r="BI593" s="160">
        <f>IF(N593="nulová",J593,0)</f>
        <v>0</v>
      </c>
      <c r="BJ593" s="12" t="s">
        <v>75</v>
      </c>
      <c r="BK593" s="160">
        <f>ROUND(I593*H593,2)</f>
        <v>0</v>
      </c>
      <c r="BL593" s="12" t="s">
        <v>291</v>
      </c>
      <c r="BM593" s="159" t="s">
        <v>778</v>
      </c>
    </row>
    <row r="594" spans="2:47" s="25" customFormat="1" ht="29.25">
      <c r="B594" s="24"/>
      <c r="D594" s="161" t="s">
        <v>176</v>
      </c>
      <c r="F594" s="162" t="s">
        <v>779</v>
      </c>
      <c r="L594" s="24"/>
      <c r="M594" s="163"/>
      <c r="N594" s="50"/>
      <c r="O594" s="50"/>
      <c r="P594" s="50"/>
      <c r="Q594" s="50"/>
      <c r="R594" s="50"/>
      <c r="S594" s="50"/>
      <c r="T594" s="51"/>
      <c r="AT594" s="12" t="s">
        <v>176</v>
      </c>
      <c r="AU594" s="12" t="s">
        <v>77</v>
      </c>
    </row>
    <row r="595" spans="2:63" s="137" customFormat="1" ht="22.9" customHeight="1">
      <c r="B595" s="136"/>
      <c r="D595" s="138" t="s">
        <v>67</v>
      </c>
      <c r="E595" s="147" t="s">
        <v>780</v>
      </c>
      <c r="F595" s="147" t="s">
        <v>781</v>
      </c>
      <c r="J595" s="148">
        <f>BK595</f>
        <v>0</v>
      </c>
      <c r="L595" s="136"/>
      <c r="M595" s="141"/>
      <c r="N595" s="142"/>
      <c r="O595" s="142"/>
      <c r="P595" s="143">
        <f>SUM(P596:P679)</f>
        <v>1471.601923</v>
      </c>
      <c r="Q595" s="142"/>
      <c r="R595" s="143">
        <f>SUM(R596:R679)</f>
        <v>37.15834112457301</v>
      </c>
      <c r="S595" s="142"/>
      <c r="T595" s="144">
        <f>SUM(T596:T679)</f>
        <v>0</v>
      </c>
      <c r="AR595" s="138" t="s">
        <v>77</v>
      </c>
      <c r="AT595" s="145" t="s">
        <v>67</v>
      </c>
      <c r="AU595" s="145" t="s">
        <v>75</v>
      </c>
      <c r="AY595" s="138" t="s">
        <v>167</v>
      </c>
      <c r="BK595" s="146">
        <f>SUM(BK596:BK679)</f>
        <v>0</v>
      </c>
    </row>
    <row r="596" spans="2:65" s="25" customFormat="1" ht="24" customHeight="1">
      <c r="B596" s="24"/>
      <c r="C596" s="149" t="s">
        <v>782</v>
      </c>
      <c r="D596" s="149" t="s">
        <v>169</v>
      </c>
      <c r="E596" s="150" t="s">
        <v>783</v>
      </c>
      <c r="F596" s="151" t="s">
        <v>784</v>
      </c>
      <c r="G596" s="152" t="s">
        <v>208</v>
      </c>
      <c r="H596" s="153">
        <v>103.58</v>
      </c>
      <c r="I596" s="3"/>
      <c r="J596" s="154">
        <f>ROUND(I596*H596,2)</f>
        <v>0</v>
      </c>
      <c r="K596" s="151" t="s">
        <v>173</v>
      </c>
      <c r="L596" s="24"/>
      <c r="M596" s="155" t="s">
        <v>1</v>
      </c>
      <c r="N596" s="156" t="s">
        <v>33</v>
      </c>
      <c r="O596" s="157">
        <v>0.999</v>
      </c>
      <c r="P596" s="157">
        <f>O596*H596</f>
        <v>103.47642</v>
      </c>
      <c r="Q596" s="157">
        <v>0.02503</v>
      </c>
      <c r="R596" s="157">
        <f>Q596*H596</f>
        <v>2.5926074</v>
      </c>
      <c r="S596" s="157">
        <v>0</v>
      </c>
      <c r="T596" s="158">
        <f>S596*H596</f>
        <v>0</v>
      </c>
      <c r="AR596" s="159" t="s">
        <v>291</v>
      </c>
      <c r="AT596" s="159" t="s">
        <v>169</v>
      </c>
      <c r="AU596" s="159" t="s">
        <v>77</v>
      </c>
      <c r="AY596" s="12" t="s">
        <v>167</v>
      </c>
      <c r="BE596" s="160">
        <f>IF(N596="základní",J596,0)</f>
        <v>0</v>
      </c>
      <c r="BF596" s="160">
        <f>IF(N596="snížená",J596,0)</f>
        <v>0</v>
      </c>
      <c r="BG596" s="160">
        <f>IF(N596="zákl. přenesená",J596,0)</f>
        <v>0</v>
      </c>
      <c r="BH596" s="160">
        <f>IF(N596="sníž. přenesená",J596,0)</f>
        <v>0</v>
      </c>
      <c r="BI596" s="160">
        <f>IF(N596="nulová",J596,0)</f>
        <v>0</v>
      </c>
      <c r="BJ596" s="12" t="s">
        <v>75</v>
      </c>
      <c r="BK596" s="160">
        <f>ROUND(I596*H596,2)</f>
        <v>0</v>
      </c>
      <c r="BL596" s="12" t="s">
        <v>291</v>
      </c>
      <c r="BM596" s="159" t="s">
        <v>785</v>
      </c>
    </row>
    <row r="597" spans="2:47" s="25" customFormat="1" ht="39">
      <c r="B597" s="24"/>
      <c r="D597" s="161" t="s">
        <v>176</v>
      </c>
      <c r="F597" s="162" t="s">
        <v>786</v>
      </c>
      <c r="L597" s="24"/>
      <c r="M597" s="163"/>
      <c r="N597" s="50"/>
      <c r="O597" s="50"/>
      <c r="P597" s="50"/>
      <c r="Q597" s="50"/>
      <c r="R597" s="50"/>
      <c r="S597" s="50"/>
      <c r="T597" s="51"/>
      <c r="AT597" s="12" t="s">
        <v>176</v>
      </c>
      <c r="AU597" s="12" t="s">
        <v>77</v>
      </c>
    </row>
    <row r="598" spans="2:51" s="165" customFormat="1" ht="12">
      <c r="B598" s="164"/>
      <c r="D598" s="161" t="s">
        <v>178</v>
      </c>
      <c r="E598" s="166" t="s">
        <v>1</v>
      </c>
      <c r="F598" s="167" t="s">
        <v>362</v>
      </c>
      <c r="H598" s="166" t="s">
        <v>1</v>
      </c>
      <c r="L598" s="164"/>
      <c r="M598" s="168"/>
      <c r="N598" s="169"/>
      <c r="O598" s="169"/>
      <c r="P598" s="169"/>
      <c r="Q598" s="169"/>
      <c r="R598" s="169"/>
      <c r="S598" s="169"/>
      <c r="T598" s="170"/>
      <c r="AT598" s="166" t="s">
        <v>178</v>
      </c>
      <c r="AU598" s="166" t="s">
        <v>77</v>
      </c>
      <c r="AV598" s="165" t="s">
        <v>75</v>
      </c>
      <c r="AW598" s="165" t="s">
        <v>25</v>
      </c>
      <c r="AX598" s="165" t="s">
        <v>68</v>
      </c>
      <c r="AY598" s="166" t="s">
        <v>167</v>
      </c>
    </row>
    <row r="599" spans="2:51" s="172" customFormat="1" ht="12">
      <c r="B599" s="171"/>
      <c r="D599" s="161" t="s">
        <v>178</v>
      </c>
      <c r="E599" s="173" t="s">
        <v>1</v>
      </c>
      <c r="F599" s="174" t="s">
        <v>787</v>
      </c>
      <c r="H599" s="175">
        <v>35.794</v>
      </c>
      <c r="L599" s="171"/>
      <c r="M599" s="176"/>
      <c r="N599" s="177"/>
      <c r="O599" s="177"/>
      <c r="P599" s="177"/>
      <c r="Q599" s="177"/>
      <c r="R599" s="177"/>
      <c r="S599" s="177"/>
      <c r="T599" s="178"/>
      <c r="AT599" s="173" t="s">
        <v>178</v>
      </c>
      <c r="AU599" s="173" t="s">
        <v>77</v>
      </c>
      <c r="AV599" s="172" t="s">
        <v>77</v>
      </c>
      <c r="AW599" s="172" t="s">
        <v>25</v>
      </c>
      <c r="AX599" s="172" t="s">
        <v>68</v>
      </c>
      <c r="AY599" s="173" t="s">
        <v>167</v>
      </c>
    </row>
    <row r="600" spans="2:51" s="172" customFormat="1" ht="12">
      <c r="B600" s="171"/>
      <c r="D600" s="161" t="s">
        <v>178</v>
      </c>
      <c r="E600" s="173" t="s">
        <v>1</v>
      </c>
      <c r="F600" s="174" t="s">
        <v>788</v>
      </c>
      <c r="H600" s="175">
        <v>20.926</v>
      </c>
      <c r="L600" s="171"/>
      <c r="M600" s="176"/>
      <c r="N600" s="177"/>
      <c r="O600" s="177"/>
      <c r="P600" s="177"/>
      <c r="Q600" s="177"/>
      <c r="R600" s="177"/>
      <c r="S600" s="177"/>
      <c r="T600" s="178"/>
      <c r="AT600" s="173" t="s">
        <v>178</v>
      </c>
      <c r="AU600" s="173" t="s">
        <v>77</v>
      </c>
      <c r="AV600" s="172" t="s">
        <v>77</v>
      </c>
      <c r="AW600" s="172" t="s">
        <v>25</v>
      </c>
      <c r="AX600" s="172" t="s">
        <v>68</v>
      </c>
      <c r="AY600" s="173" t="s">
        <v>167</v>
      </c>
    </row>
    <row r="601" spans="2:51" s="172" customFormat="1" ht="12">
      <c r="B601" s="171"/>
      <c r="D601" s="161" t="s">
        <v>178</v>
      </c>
      <c r="E601" s="173" t="s">
        <v>1</v>
      </c>
      <c r="F601" s="174" t="s">
        <v>789</v>
      </c>
      <c r="H601" s="175">
        <v>11.88</v>
      </c>
      <c r="L601" s="171"/>
      <c r="M601" s="176"/>
      <c r="N601" s="177"/>
      <c r="O601" s="177"/>
      <c r="P601" s="177"/>
      <c r="Q601" s="177"/>
      <c r="R601" s="177"/>
      <c r="S601" s="177"/>
      <c r="T601" s="178"/>
      <c r="AT601" s="173" t="s">
        <v>178</v>
      </c>
      <c r="AU601" s="173" t="s">
        <v>77</v>
      </c>
      <c r="AV601" s="172" t="s">
        <v>77</v>
      </c>
      <c r="AW601" s="172" t="s">
        <v>25</v>
      </c>
      <c r="AX601" s="172" t="s">
        <v>68</v>
      </c>
      <c r="AY601" s="173" t="s">
        <v>167</v>
      </c>
    </row>
    <row r="602" spans="2:51" s="165" customFormat="1" ht="12">
      <c r="B602" s="164"/>
      <c r="D602" s="161" t="s">
        <v>178</v>
      </c>
      <c r="E602" s="166" t="s">
        <v>1</v>
      </c>
      <c r="F602" s="167" t="s">
        <v>790</v>
      </c>
      <c r="H602" s="166" t="s">
        <v>1</v>
      </c>
      <c r="L602" s="164"/>
      <c r="M602" s="168"/>
      <c r="N602" s="169"/>
      <c r="O602" s="169"/>
      <c r="P602" s="169"/>
      <c r="Q602" s="169"/>
      <c r="R602" s="169"/>
      <c r="S602" s="169"/>
      <c r="T602" s="170"/>
      <c r="AT602" s="166" t="s">
        <v>178</v>
      </c>
      <c r="AU602" s="166" t="s">
        <v>77</v>
      </c>
      <c r="AV602" s="165" t="s">
        <v>75</v>
      </c>
      <c r="AW602" s="165" t="s">
        <v>25</v>
      </c>
      <c r="AX602" s="165" t="s">
        <v>68</v>
      </c>
      <c r="AY602" s="166" t="s">
        <v>167</v>
      </c>
    </row>
    <row r="603" spans="2:51" s="172" customFormat="1" ht="12">
      <c r="B603" s="171"/>
      <c r="D603" s="161" t="s">
        <v>178</v>
      </c>
      <c r="E603" s="173" t="s">
        <v>1</v>
      </c>
      <c r="F603" s="174" t="s">
        <v>791</v>
      </c>
      <c r="H603" s="175">
        <v>8.397</v>
      </c>
      <c r="L603" s="171"/>
      <c r="M603" s="176"/>
      <c r="N603" s="177"/>
      <c r="O603" s="177"/>
      <c r="P603" s="177"/>
      <c r="Q603" s="177"/>
      <c r="R603" s="177"/>
      <c r="S603" s="177"/>
      <c r="T603" s="178"/>
      <c r="AT603" s="173" t="s">
        <v>178</v>
      </c>
      <c r="AU603" s="173" t="s">
        <v>77</v>
      </c>
      <c r="AV603" s="172" t="s">
        <v>77</v>
      </c>
      <c r="AW603" s="172" t="s">
        <v>25</v>
      </c>
      <c r="AX603" s="172" t="s">
        <v>68</v>
      </c>
      <c r="AY603" s="173" t="s">
        <v>167</v>
      </c>
    </row>
    <row r="604" spans="2:51" s="172" customFormat="1" ht="12">
      <c r="B604" s="171"/>
      <c r="D604" s="161" t="s">
        <v>178</v>
      </c>
      <c r="E604" s="173" t="s">
        <v>1</v>
      </c>
      <c r="F604" s="174" t="s">
        <v>792</v>
      </c>
      <c r="H604" s="175">
        <v>13.3</v>
      </c>
      <c r="L604" s="171"/>
      <c r="M604" s="176"/>
      <c r="N604" s="177"/>
      <c r="O604" s="177"/>
      <c r="P604" s="177"/>
      <c r="Q604" s="177"/>
      <c r="R604" s="177"/>
      <c r="S604" s="177"/>
      <c r="T604" s="178"/>
      <c r="AT604" s="173" t="s">
        <v>178</v>
      </c>
      <c r="AU604" s="173" t="s">
        <v>77</v>
      </c>
      <c r="AV604" s="172" t="s">
        <v>77</v>
      </c>
      <c r="AW604" s="172" t="s">
        <v>25</v>
      </c>
      <c r="AX604" s="172" t="s">
        <v>68</v>
      </c>
      <c r="AY604" s="173" t="s">
        <v>167</v>
      </c>
    </row>
    <row r="605" spans="2:51" s="172" customFormat="1" ht="12">
      <c r="B605" s="171"/>
      <c r="D605" s="161" t="s">
        <v>178</v>
      </c>
      <c r="E605" s="173" t="s">
        <v>1</v>
      </c>
      <c r="F605" s="174" t="s">
        <v>793</v>
      </c>
      <c r="H605" s="175">
        <v>13.283</v>
      </c>
      <c r="L605" s="171"/>
      <c r="M605" s="176"/>
      <c r="N605" s="177"/>
      <c r="O605" s="177"/>
      <c r="P605" s="177"/>
      <c r="Q605" s="177"/>
      <c r="R605" s="177"/>
      <c r="S605" s="177"/>
      <c r="T605" s="178"/>
      <c r="AT605" s="173" t="s">
        <v>178</v>
      </c>
      <c r="AU605" s="173" t="s">
        <v>77</v>
      </c>
      <c r="AV605" s="172" t="s">
        <v>77</v>
      </c>
      <c r="AW605" s="172" t="s">
        <v>25</v>
      </c>
      <c r="AX605" s="172" t="s">
        <v>68</v>
      </c>
      <c r="AY605" s="173" t="s">
        <v>167</v>
      </c>
    </row>
    <row r="606" spans="2:51" s="180" customFormat="1" ht="12">
      <c r="B606" s="179"/>
      <c r="D606" s="161" t="s">
        <v>178</v>
      </c>
      <c r="E606" s="181" t="s">
        <v>1</v>
      </c>
      <c r="F606" s="182" t="s">
        <v>204</v>
      </c>
      <c r="H606" s="183">
        <v>103.58</v>
      </c>
      <c r="L606" s="179"/>
      <c r="M606" s="184"/>
      <c r="N606" s="185"/>
      <c r="O606" s="185"/>
      <c r="P606" s="185"/>
      <c r="Q606" s="185"/>
      <c r="R606" s="185"/>
      <c r="S606" s="185"/>
      <c r="T606" s="186"/>
      <c r="AT606" s="181" t="s">
        <v>178</v>
      </c>
      <c r="AU606" s="181" t="s">
        <v>77</v>
      </c>
      <c r="AV606" s="180" t="s">
        <v>174</v>
      </c>
      <c r="AW606" s="180" t="s">
        <v>25</v>
      </c>
      <c r="AX606" s="180" t="s">
        <v>75</v>
      </c>
      <c r="AY606" s="181" t="s">
        <v>167</v>
      </c>
    </row>
    <row r="607" spans="2:65" s="25" customFormat="1" ht="24" customHeight="1">
      <c r="B607" s="24"/>
      <c r="C607" s="149" t="s">
        <v>794</v>
      </c>
      <c r="D607" s="149" t="s">
        <v>169</v>
      </c>
      <c r="E607" s="150" t="s">
        <v>795</v>
      </c>
      <c r="F607" s="151" t="s">
        <v>796</v>
      </c>
      <c r="G607" s="152" t="s">
        <v>208</v>
      </c>
      <c r="H607" s="153">
        <v>154.783</v>
      </c>
      <c r="I607" s="3"/>
      <c r="J607" s="154">
        <f>ROUND(I607*H607,2)</f>
        <v>0</v>
      </c>
      <c r="K607" s="151" t="s">
        <v>1</v>
      </c>
      <c r="L607" s="24"/>
      <c r="M607" s="155" t="s">
        <v>1</v>
      </c>
      <c r="N607" s="156" t="s">
        <v>33</v>
      </c>
      <c r="O607" s="157">
        <v>1.296</v>
      </c>
      <c r="P607" s="157">
        <f>O607*H607</f>
        <v>200.59876799999998</v>
      </c>
      <c r="Q607" s="157">
        <v>0.0421160812</v>
      </c>
      <c r="R607" s="157">
        <f>Q607*H607</f>
        <v>6.518853396379599</v>
      </c>
      <c r="S607" s="157">
        <v>0</v>
      </c>
      <c r="T607" s="158">
        <f>S607*H607</f>
        <v>0</v>
      </c>
      <c r="AR607" s="159" t="s">
        <v>291</v>
      </c>
      <c r="AT607" s="159" t="s">
        <v>169</v>
      </c>
      <c r="AU607" s="159" t="s">
        <v>77</v>
      </c>
      <c r="AY607" s="12" t="s">
        <v>167</v>
      </c>
      <c r="BE607" s="160">
        <f>IF(N607="základní",J607,0)</f>
        <v>0</v>
      </c>
      <c r="BF607" s="160">
        <f>IF(N607="snížená",J607,0)</f>
        <v>0</v>
      </c>
      <c r="BG607" s="160">
        <f>IF(N607="zákl. přenesená",J607,0)</f>
        <v>0</v>
      </c>
      <c r="BH607" s="160">
        <f>IF(N607="sníž. přenesená",J607,0)</f>
        <v>0</v>
      </c>
      <c r="BI607" s="160">
        <f>IF(N607="nulová",J607,0)</f>
        <v>0</v>
      </c>
      <c r="BJ607" s="12" t="s">
        <v>75</v>
      </c>
      <c r="BK607" s="160">
        <f>ROUND(I607*H607,2)</f>
        <v>0</v>
      </c>
      <c r="BL607" s="12" t="s">
        <v>291</v>
      </c>
      <c r="BM607" s="159" t="s">
        <v>797</v>
      </c>
    </row>
    <row r="608" spans="2:47" s="25" customFormat="1" ht="19.5">
      <c r="B608" s="24"/>
      <c r="D608" s="161" t="s">
        <v>176</v>
      </c>
      <c r="F608" s="162" t="s">
        <v>798</v>
      </c>
      <c r="L608" s="24"/>
      <c r="M608" s="163"/>
      <c r="N608" s="50"/>
      <c r="O608" s="50"/>
      <c r="P608" s="50"/>
      <c r="Q608" s="50"/>
      <c r="R608" s="50"/>
      <c r="S608" s="50"/>
      <c r="T608" s="51"/>
      <c r="AT608" s="12" t="s">
        <v>176</v>
      </c>
      <c r="AU608" s="12" t="s">
        <v>77</v>
      </c>
    </row>
    <row r="609" spans="2:51" s="165" customFormat="1" ht="12">
      <c r="B609" s="164"/>
      <c r="D609" s="161" t="s">
        <v>178</v>
      </c>
      <c r="E609" s="166" t="s">
        <v>1</v>
      </c>
      <c r="F609" s="167" t="s">
        <v>799</v>
      </c>
      <c r="H609" s="166" t="s">
        <v>1</v>
      </c>
      <c r="L609" s="164"/>
      <c r="M609" s="168"/>
      <c r="N609" s="169"/>
      <c r="O609" s="169"/>
      <c r="P609" s="169"/>
      <c r="Q609" s="169"/>
      <c r="R609" s="169"/>
      <c r="S609" s="169"/>
      <c r="T609" s="170"/>
      <c r="AT609" s="166" t="s">
        <v>178</v>
      </c>
      <c r="AU609" s="166" t="s">
        <v>77</v>
      </c>
      <c r="AV609" s="165" t="s">
        <v>75</v>
      </c>
      <c r="AW609" s="165" t="s">
        <v>25</v>
      </c>
      <c r="AX609" s="165" t="s">
        <v>68</v>
      </c>
      <c r="AY609" s="166" t="s">
        <v>167</v>
      </c>
    </row>
    <row r="610" spans="2:51" s="172" customFormat="1" ht="12">
      <c r="B610" s="171"/>
      <c r="D610" s="161" t="s">
        <v>178</v>
      </c>
      <c r="E610" s="173" t="s">
        <v>1</v>
      </c>
      <c r="F610" s="174" t="s">
        <v>800</v>
      </c>
      <c r="H610" s="175">
        <v>101.266</v>
      </c>
      <c r="L610" s="171"/>
      <c r="M610" s="176"/>
      <c r="N610" s="177"/>
      <c r="O610" s="177"/>
      <c r="P610" s="177"/>
      <c r="Q610" s="177"/>
      <c r="R610" s="177"/>
      <c r="S610" s="177"/>
      <c r="T610" s="178"/>
      <c r="AT610" s="173" t="s">
        <v>178</v>
      </c>
      <c r="AU610" s="173" t="s">
        <v>77</v>
      </c>
      <c r="AV610" s="172" t="s">
        <v>77</v>
      </c>
      <c r="AW610" s="172" t="s">
        <v>25</v>
      </c>
      <c r="AX610" s="172" t="s">
        <v>68</v>
      </c>
      <c r="AY610" s="173" t="s">
        <v>167</v>
      </c>
    </row>
    <row r="611" spans="2:51" s="172" customFormat="1" ht="12">
      <c r="B611" s="171"/>
      <c r="D611" s="161" t="s">
        <v>178</v>
      </c>
      <c r="E611" s="173" t="s">
        <v>1</v>
      </c>
      <c r="F611" s="174" t="s">
        <v>801</v>
      </c>
      <c r="H611" s="175">
        <v>45.135</v>
      </c>
      <c r="L611" s="171"/>
      <c r="M611" s="176"/>
      <c r="N611" s="177"/>
      <c r="O611" s="177"/>
      <c r="P611" s="177"/>
      <c r="Q611" s="177"/>
      <c r="R611" s="177"/>
      <c r="S611" s="177"/>
      <c r="T611" s="178"/>
      <c r="AT611" s="173" t="s">
        <v>178</v>
      </c>
      <c r="AU611" s="173" t="s">
        <v>77</v>
      </c>
      <c r="AV611" s="172" t="s">
        <v>77</v>
      </c>
      <c r="AW611" s="172" t="s">
        <v>25</v>
      </c>
      <c r="AX611" s="172" t="s">
        <v>68</v>
      </c>
      <c r="AY611" s="173" t="s">
        <v>167</v>
      </c>
    </row>
    <row r="612" spans="2:51" s="172" customFormat="1" ht="12">
      <c r="B612" s="171"/>
      <c r="D612" s="161" t="s">
        <v>178</v>
      </c>
      <c r="E612" s="173" t="s">
        <v>1</v>
      </c>
      <c r="F612" s="174" t="s">
        <v>802</v>
      </c>
      <c r="H612" s="175">
        <v>8.382</v>
      </c>
      <c r="L612" s="171"/>
      <c r="M612" s="176"/>
      <c r="N612" s="177"/>
      <c r="O612" s="177"/>
      <c r="P612" s="177"/>
      <c r="Q612" s="177"/>
      <c r="R612" s="177"/>
      <c r="S612" s="177"/>
      <c r="T612" s="178"/>
      <c r="AT612" s="173" t="s">
        <v>178</v>
      </c>
      <c r="AU612" s="173" t="s">
        <v>77</v>
      </c>
      <c r="AV612" s="172" t="s">
        <v>77</v>
      </c>
      <c r="AW612" s="172" t="s">
        <v>25</v>
      </c>
      <c r="AX612" s="172" t="s">
        <v>68</v>
      </c>
      <c r="AY612" s="173" t="s">
        <v>167</v>
      </c>
    </row>
    <row r="613" spans="2:51" s="180" customFormat="1" ht="12">
      <c r="B613" s="179"/>
      <c r="D613" s="161" t="s">
        <v>178</v>
      </c>
      <c r="E613" s="181" t="s">
        <v>1</v>
      </c>
      <c r="F613" s="182" t="s">
        <v>204</v>
      </c>
      <c r="H613" s="183">
        <v>154.783</v>
      </c>
      <c r="L613" s="179"/>
      <c r="M613" s="184"/>
      <c r="N613" s="185"/>
      <c r="O613" s="185"/>
      <c r="P613" s="185"/>
      <c r="Q613" s="185"/>
      <c r="R613" s="185"/>
      <c r="S613" s="185"/>
      <c r="T613" s="186"/>
      <c r="AT613" s="181" t="s">
        <v>178</v>
      </c>
      <c r="AU613" s="181" t="s">
        <v>77</v>
      </c>
      <c r="AV613" s="180" t="s">
        <v>174</v>
      </c>
      <c r="AW613" s="180" t="s">
        <v>25</v>
      </c>
      <c r="AX613" s="180" t="s">
        <v>75</v>
      </c>
      <c r="AY613" s="181" t="s">
        <v>167</v>
      </c>
    </row>
    <row r="614" spans="2:65" s="25" customFormat="1" ht="24" customHeight="1">
      <c r="B614" s="24"/>
      <c r="C614" s="149" t="s">
        <v>803</v>
      </c>
      <c r="D614" s="149" t="s">
        <v>169</v>
      </c>
      <c r="E614" s="150" t="s">
        <v>804</v>
      </c>
      <c r="F614" s="151" t="s">
        <v>805</v>
      </c>
      <c r="G614" s="152" t="s">
        <v>208</v>
      </c>
      <c r="H614" s="153">
        <v>39.43</v>
      </c>
      <c r="I614" s="3"/>
      <c r="J614" s="154">
        <f>ROUND(I614*H614,2)</f>
        <v>0</v>
      </c>
      <c r="K614" s="151" t="s">
        <v>1</v>
      </c>
      <c r="L614" s="24"/>
      <c r="M614" s="155" t="s">
        <v>1</v>
      </c>
      <c r="N614" s="156" t="s">
        <v>33</v>
      </c>
      <c r="O614" s="157">
        <v>1.296</v>
      </c>
      <c r="P614" s="157">
        <f>O614*H614</f>
        <v>51.10128</v>
      </c>
      <c r="Q614" s="157">
        <v>0.0427400812</v>
      </c>
      <c r="R614" s="157">
        <f>Q614*H614</f>
        <v>1.685241401716</v>
      </c>
      <c r="S614" s="157">
        <v>0</v>
      </c>
      <c r="T614" s="158">
        <f>S614*H614</f>
        <v>0</v>
      </c>
      <c r="AR614" s="159" t="s">
        <v>291</v>
      </c>
      <c r="AT614" s="159" t="s">
        <v>169</v>
      </c>
      <c r="AU614" s="159" t="s">
        <v>77</v>
      </c>
      <c r="AY614" s="12" t="s">
        <v>167</v>
      </c>
      <c r="BE614" s="160">
        <f>IF(N614="základní",J614,0)</f>
        <v>0</v>
      </c>
      <c r="BF614" s="160">
        <f>IF(N614="snížená",J614,0)</f>
        <v>0</v>
      </c>
      <c r="BG614" s="160">
        <f>IF(N614="zákl. přenesená",J614,0)</f>
        <v>0</v>
      </c>
      <c r="BH614" s="160">
        <f>IF(N614="sníž. přenesená",J614,0)</f>
        <v>0</v>
      </c>
      <c r="BI614" s="160">
        <f>IF(N614="nulová",J614,0)</f>
        <v>0</v>
      </c>
      <c r="BJ614" s="12" t="s">
        <v>75</v>
      </c>
      <c r="BK614" s="160">
        <f>ROUND(I614*H614,2)</f>
        <v>0</v>
      </c>
      <c r="BL614" s="12" t="s">
        <v>291</v>
      </c>
      <c r="BM614" s="159" t="s">
        <v>806</v>
      </c>
    </row>
    <row r="615" spans="2:51" s="165" customFormat="1" ht="12">
      <c r="B615" s="164"/>
      <c r="D615" s="161" t="s">
        <v>178</v>
      </c>
      <c r="E615" s="166" t="s">
        <v>1</v>
      </c>
      <c r="F615" s="167" t="s">
        <v>362</v>
      </c>
      <c r="H615" s="166" t="s">
        <v>1</v>
      </c>
      <c r="L615" s="164"/>
      <c r="M615" s="168"/>
      <c r="N615" s="169"/>
      <c r="O615" s="169"/>
      <c r="P615" s="169"/>
      <c r="Q615" s="169"/>
      <c r="R615" s="169"/>
      <c r="S615" s="169"/>
      <c r="T615" s="170"/>
      <c r="AT615" s="166" t="s">
        <v>178</v>
      </c>
      <c r="AU615" s="166" t="s">
        <v>77</v>
      </c>
      <c r="AV615" s="165" t="s">
        <v>75</v>
      </c>
      <c r="AW615" s="165" t="s">
        <v>25</v>
      </c>
      <c r="AX615" s="165" t="s">
        <v>68</v>
      </c>
      <c r="AY615" s="166" t="s">
        <v>167</v>
      </c>
    </row>
    <row r="616" spans="2:51" s="172" customFormat="1" ht="12">
      <c r="B616" s="171"/>
      <c r="D616" s="161" t="s">
        <v>178</v>
      </c>
      <c r="E616" s="173" t="s">
        <v>1</v>
      </c>
      <c r="F616" s="174" t="s">
        <v>807</v>
      </c>
      <c r="H616" s="175">
        <v>39.43</v>
      </c>
      <c r="L616" s="171"/>
      <c r="M616" s="176"/>
      <c r="N616" s="177"/>
      <c r="O616" s="177"/>
      <c r="P616" s="177"/>
      <c r="Q616" s="177"/>
      <c r="R616" s="177"/>
      <c r="S616" s="177"/>
      <c r="T616" s="178"/>
      <c r="AT616" s="173" t="s">
        <v>178</v>
      </c>
      <c r="AU616" s="173" t="s">
        <v>77</v>
      </c>
      <c r="AV616" s="172" t="s">
        <v>77</v>
      </c>
      <c r="AW616" s="172" t="s">
        <v>25</v>
      </c>
      <c r="AX616" s="172" t="s">
        <v>75</v>
      </c>
      <c r="AY616" s="173" t="s">
        <v>167</v>
      </c>
    </row>
    <row r="617" spans="2:65" s="25" customFormat="1" ht="24" customHeight="1">
      <c r="B617" s="24"/>
      <c r="C617" s="149" t="s">
        <v>808</v>
      </c>
      <c r="D617" s="149" t="s">
        <v>169</v>
      </c>
      <c r="E617" s="150" t="s">
        <v>809</v>
      </c>
      <c r="F617" s="151" t="s">
        <v>810</v>
      </c>
      <c r="G617" s="152" t="s">
        <v>208</v>
      </c>
      <c r="H617" s="153">
        <v>310.97</v>
      </c>
      <c r="I617" s="3"/>
      <c r="J617" s="154">
        <f>ROUND(I617*H617,2)</f>
        <v>0</v>
      </c>
      <c r="K617" s="151" t="s">
        <v>1</v>
      </c>
      <c r="L617" s="24"/>
      <c r="M617" s="155" t="s">
        <v>1</v>
      </c>
      <c r="N617" s="156" t="s">
        <v>33</v>
      </c>
      <c r="O617" s="157">
        <v>1.593</v>
      </c>
      <c r="P617" s="157">
        <f>O617*H617</f>
        <v>495.37521000000004</v>
      </c>
      <c r="Q617" s="157">
        <v>0.0616716812</v>
      </c>
      <c r="R617" s="157">
        <f>Q617*H617</f>
        <v>19.178042702764003</v>
      </c>
      <c r="S617" s="157">
        <v>0</v>
      </c>
      <c r="T617" s="158">
        <f>S617*H617</f>
        <v>0</v>
      </c>
      <c r="AR617" s="159" t="s">
        <v>291</v>
      </c>
      <c r="AT617" s="159" t="s">
        <v>169</v>
      </c>
      <c r="AU617" s="159" t="s">
        <v>77</v>
      </c>
      <c r="AY617" s="12" t="s">
        <v>167</v>
      </c>
      <c r="BE617" s="160">
        <f>IF(N617="základní",J617,0)</f>
        <v>0</v>
      </c>
      <c r="BF617" s="160">
        <f>IF(N617="snížená",J617,0)</f>
        <v>0</v>
      </c>
      <c r="BG617" s="160">
        <f>IF(N617="zákl. přenesená",J617,0)</f>
        <v>0</v>
      </c>
      <c r="BH617" s="160">
        <f>IF(N617="sníž. přenesená",J617,0)</f>
        <v>0</v>
      </c>
      <c r="BI617" s="160">
        <f>IF(N617="nulová",J617,0)</f>
        <v>0</v>
      </c>
      <c r="BJ617" s="12" t="s">
        <v>75</v>
      </c>
      <c r="BK617" s="160">
        <f>ROUND(I617*H617,2)</f>
        <v>0</v>
      </c>
      <c r="BL617" s="12" t="s">
        <v>291</v>
      </c>
      <c r="BM617" s="159" t="s">
        <v>811</v>
      </c>
    </row>
    <row r="618" spans="2:47" s="25" customFormat="1" ht="19.5">
      <c r="B618" s="24"/>
      <c r="D618" s="161" t="s">
        <v>176</v>
      </c>
      <c r="F618" s="162" t="s">
        <v>798</v>
      </c>
      <c r="L618" s="24"/>
      <c r="M618" s="163"/>
      <c r="N618" s="50"/>
      <c r="O618" s="50"/>
      <c r="P618" s="50"/>
      <c r="Q618" s="50"/>
      <c r="R618" s="50"/>
      <c r="S618" s="50"/>
      <c r="T618" s="51"/>
      <c r="AT618" s="12" t="s">
        <v>176</v>
      </c>
      <c r="AU618" s="12" t="s">
        <v>77</v>
      </c>
    </row>
    <row r="619" spans="2:51" s="165" customFormat="1" ht="12">
      <c r="B619" s="164"/>
      <c r="D619" s="161" t="s">
        <v>178</v>
      </c>
      <c r="E619" s="166" t="s">
        <v>1</v>
      </c>
      <c r="F619" s="167" t="s">
        <v>812</v>
      </c>
      <c r="H619" s="166" t="s">
        <v>1</v>
      </c>
      <c r="L619" s="164"/>
      <c r="M619" s="168"/>
      <c r="N619" s="169"/>
      <c r="O619" s="169"/>
      <c r="P619" s="169"/>
      <c r="Q619" s="169"/>
      <c r="R619" s="169"/>
      <c r="S619" s="169"/>
      <c r="T619" s="170"/>
      <c r="AT619" s="166" t="s">
        <v>178</v>
      </c>
      <c r="AU619" s="166" t="s">
        <v>77</v>
      </c>
      <c r="AV619" s="165" t="s">
        <v>75</v>
      </c>
      <c r="AW619" s="165" t="s">
        <v>25</v>
      </c>
      <c r="AX619" s="165" t="s">
        <v>68</v>
      </c>
      <c r="AY619" s="166" t="s">
        <v>167</v>
      </c>
    </row>
    <row r="620" spans="2:51" s="165" customFormat="1" ht="12">
      <c r="B620" s="164"/>
      <c r="D620" s="161" t="s">
        <v>178</v>
      </c>
      <c r="E620" s="166" t="s">
        <v>1</v>
      </c>
      <c r="F620" s="167" t="s">
        <v>813</v>
      </c>
      <c r="H620" s="166" t="s">
        <v>1</v>
      </c>
      <c r="L620" s="164"/>
      <c r="M620" s="168"/>
      <c r="N620" s="169"/>
      <c r="O620" s="169"/>
      <c r="P620" s="169"/>
      <c r="Q620" s="169"/>
      <c r="R620" s="169"/>
      <c r="S620" s="169"/>
      <c r="T620" s="170"/>
      <c r="AT620" s="166" t="s">
        <v>178</v>
      </c>
      <c r="AU620" s="166" t="s">
        <v>77</v>
      </c>
      <c r="AV620" s="165" t="s">
        <v>75</v>
      </c>
      <c r="AW620" s="165" t="s">
        <v>25</v>
      </c>
      <c r="AX620" s="165" t="s">
        <v>68</v>
      </c>
      <c r="AY620" s="166" t="s">
        <v>167</v>
      </c>
    </row>
    <row r="621" spans="2:51" s="172" customFormat="1" ht="12">
      <c r="B621" s="171"/>
      <c r="D621" s="161" t="s">
        <v>178</v>
      </c>
      <c r="E621" s="173" t="s">
        <v>1</v>
      </c>
      <c r="F621" s="174" t="s">
        <v>814</v>
      </c>
      <c r="H621" s="175">
        <v>310.97</v>
      </c>
      <c r="L621" s="171"/>
      <c r="M621" s="176"/>
      <c r="N621" s="177"/>
      <c r="O621" s="177"/>
      <c r="P621" s="177"/>
      <c r="Q621" s="177"/>
      <c r="R621" s="177"/>
      <c r="S621" s="177"/>
      <c r="T621" s="178"/>
      <c r="AT621" s="173" t="s">
        <v>178</v>
      </c>
      <c r="AU621" s="173" t="s">
        <v>77</v>
      </c>
      <c r="AV621" s="172" t="s">
        <v>77</v>
      </c>
      <c r="AW621" s="172" t="s">
        <v>25</v>
      </c>
      <c r="AX621" s="172" t="s">
        <v>75</v>
      </c>
      <c r="AY621" s="173" t="s">
        <v>167</v>
      </c>
    </row>
    <row r="622" spans="2:65" s="25" customFormat="1" ht="24" customHeight="1">
      <c r="B622" s="24"/>
      <c r="C622" s="149" t="s">
        <v>815</v>
      </c>
      <c r="D622" s="149" t="s">
        <v>169</v>
      </c>
      <c r="E622" s="150" t="s">
        <v>816</v>
      </c>
      <c r="F622" s="151" t="s">
        <v>817</v>
      </c>
      <c r="G622" s="152" t="s">
        <v>208</v>
      </c>
      <c r="H622" s="153">
        <v>37.26</v>
      </c>
      <c r="I622" s="3"/>
      <c r="J622" s="154">
        <f>ROUND(I622*H622,2)</f>
        <v>0</v>
      </c>
      <c r="K622" s="151" t="s">
        <v>173</v>
      </c>
      <c r="L622" s="24"/>
      <c r="M622" s="155" t="s">
        <v>1</v>
      </c>
      <c r="N622" s="156" t="s">
        <v>33</v>
      </c>
      <c r="O622" s="157">
        <v>0.699</v>
      </c>
      <c r="P622" s="157">
        <f>O622*H622</f>
        <v>26.044739999999997</v>
      </c>
      <c r="Q622" s="157">
        <v>0.01181</v>
      </c>
      <c r="R622" s="157">
        <f>Q622*H622</f>
        <v>0.44004059999999995</v>
      </c>
      <c r="S622" s="157">
        <v>0</v>
      </c>
      <c r="T622" s="158">
        <f>S622*H622</f>
        <v>0</v>
      </c>
      <c r="AR622" s="159" t="s">
        <v>291</v>
      </c>
      <c r="AT622" s="159" t="s">
        <v>169</v>
      </c>
      <c r="AU622" s="159" t="s">
        <v>77</v>
      </c>
      <c r="AY622" s="12" t="s">
        <v>167</v>
      </c>
      <c r="BE622" s="160">
        <f>IF(N622="základní",J622,0)</f>
        <v>0</v>
      </c>
      <c r="BF622" s="160">
        <f>IF(N622="snížená",J622,0)</f>
        <v>0</v>
      </c>
      <c r="BG622" s="160">
        <f>IF(N622="zákl. přenesená",J622,0)</f>
        <v>0</v>
      </c>
      <c r="BH622" s="160">
        <f>IF(N622="sníž. přenesená",J622,0)</f>
        <v>0</v>
      </c>
      <c r="BI622" s="160">
        <f>IF(N622="nulová",J622,0)</f>
        <v>0</v>
      </c>
      <c r="BJ622" s="12" t="s">
        <v>75</v>
      </c>
      <c r="BK622" s="160">
        <f>ROUND(I622*H622,2)</f>
        <v>0</v>
      </c>
      <c r="BL622" s="12" t="s">
        <v>291</v>
      </c>
      <c r="BM622" s="159" t="s">
        <v>818</v>
      </c>
    </row>
    <row r="623" spans="2:47" s="25" customFormat="1" ht="29.25">
      <c r="B623" s="24"/>
      <c r="D623" s="161" t="s">
        <v>176</v>
      </c>
      <c r="F623" s="162" t="s">
        <v>819</v>
      </c>
      <c r="L623" s="24"/>
      <c r="M623" s="163"/>
      <c r="N623" s="50"/>
      <c r="O623" s="50"/>
      <c r="P623" s="50"/>
      <c r="Q623" s="50"/>
      <c r="R623" s="50"/>
      <c r="S623" s="50"/>
      <c r="T623" s="51"/>
      <c r="AT623" s="12" t="s">
        <v>176</v>
      </c>
      <c r="AU623" s="12" t="s">
        <v>77</v>
      </c>
    </row>
    <row r="624" spans="2:51" s="165" customFormat="1" ht="12">
      <c r="B624" s="164"/>
      <c r="D624" s="161" t="s">
        <v>178</v>
      </c>
      <c r="E624" s="166" t="s">
        <v>1</v>
      </c>
      <c r="F624" s="167" t="s">
        <v>196</v>
      </c>
      <c r="H624" s="166" t="s">
        <v>1</v>
      </c>
      <c r="L624" s="164"/>
      <c r="M624" s="168"/>
      <c r="N624" s="169"/>
      <c r="O624" s="169"/>
      <c r="P624" s="169"/>
      <c r="Q624" s="169"/>
      <c r="R624" s="169"/>
      <c r="S624" s="169"/>
      <c r="T624" s="170"/>
      <c r="AT624" s="166" t="s">
        <v>178</v>
      </c>
      <c r="AU624" s="166" t="s">
        <v>77</v>
      </c>
      <c r="AV624" s="165" t="s">
        <v>75</v>
      </c>
      <c r="AW624" s="165" t="s">
        <v>25</v>
      </c>
      <c r="AX624" s="165" t="s">
        <v>68</v>
      </c>
      <c r="AY624" s="166" t="s">
        <v>167</v>
      </c>
    </row>
    <row r="625" spans="2:51" s="172" customFormat="1" ht="12">
      <c r="B625" s="171"/>
      <c r="D625" s="161" t="s">
        <v>178</v>
      </c>
      <c r="E625" s="173" t="s">
        <v>1</v>
      </c>
      <c r="F625" s="174" t="s">
        <v>820</v>
      </c>
      <c r="H625" s="175">
        <v>9.06</v>
      </c>
      <c r="L625" s="171"/>
      <c r="M625" s="176"/>
      <c r="N625" s="177"/>
      <c r="O625" s="177"/>
      <c r="P625" s="177"/>
      <c r="Q625" s="177"/>
      <c r="R625" s="177"/>
      <c r="S625" s="177"/>
      <c r="T625" s="178"/>
      <c r="AT625" s="173" t="s">
        <v>178</v>
      </c>
      <c r="AU625" s="173" t="s">
        <v>77</v>
      </c>
      <c r="AV625" s="172" t="s">
        <v>77</v>
      </c>
      <c r="AW625" s="172" t="s">
        <v>25</v>
      </c>
      <c r="AX625" s="172" t="s">
        <v>68</v>
      </c>
      <c r="AY625" s="173" t="s">
        <v>167</v>
      </c>
    </row>
    <row r="626" spans="2:51" s="165" customFormat="1" ht="12">
      <c r="B626" s="164"/>
      <c r="D626" s="161" t="s">
        <v>178</v>
      </c>
      <c r="E626" s="166" t="s">
        <v>1</v>
      </c>
      <c r="F626" s="167" t="s">
        <v>362</v>
      </c>
      <c r="H626" s="166" t="s">
        <v>1</v>
      </c>
      <c r="L626" s="164"/>
      <c r="M626" s="168"/>
      <c r="N626" s="169"/>
      <c r="O626" s="169"/>
      <c r="P626" s="169"/>
      <c r="Q626" s="169"/>
      <c r="R626" s="169"/>
      <c r="S626" s="169"/>
      <c r="T626" s="170"/>
      <c r="AT626" s="166" t="s">
        <v>178</v>
      </c>
      <c r="AU626" s="166" t="s">
        <v>77</v>
      </c>
      <c r="AV626" s="165" t="s">
        <v>75</v>
      </c>
      <c r="AW626" s="165" t="s">
        <v>25</v>
      </c>
      <c r="AX626" s="165" t="s">
        <v>68</v>
      </c>
      <c r="AY626" s="166" t="s">
        <v>167</v>
      </c>
    </row>
    <row r="627" spans="2:51" s="172" customFormat="1" ht="12">
      <c r="B627" s="171"/>
      <c r="D627" s="161" t="s">
        <v>178</v>
      </c>
      <c r="E627" s="173" t="s">
        <v>1</v>
      </c>
      <c r="F627" s="174" t="s">
        <v>821</v>
      </c>
      <c r="H627" s="175">
        <v>14.288</v>
      </c>
      <c r="L627" s="171"/>
      <c r="M627" s="176"/>
      <c r="N627" s="177"/>
      <c r="O627" s="177"/>
      <c r="P627" s="177"/>
      <c r="Q627" s="177"/>
      <c r="R627" s="177"/>
      <c r="S627" s="177"/>
      <c r="T627" s="178"/>
      <c r="AT627" s="173" t="s">
        <v>178</v>
      </c>
      <c r="AU627" s="173" t="s">
        <v>77</v>
      </c>
      <c r="AV627" s="172" t="s">
        <v>77</v>
      </c>
      <c r="AW627" s="172" t="s">
        <v>25</v>
      </c>
      <c r="AX627" s="172" t="s">
        <v>68</v>
      </c>
      <c r="AY627" s="173" t="s">
        <v>167</v>
      </c>
    </row>
    <row r="628" spans="2:51" s="172" customFormat="1" ht="12">
      <c r="B628" s="171"/>
      <c r="D628" s="161" t="s">
        <v>178</v>
      </c>
      <c r="E628" s="173" t="s">
        <v>1</v>
      </c>
      <c r="F628" s="174" t="s">
        <v>822</v>
      </c>
      <c r="H628" s="175">
        <v>13.912</v>
      </c>
      <c r="L628" s="171"/>
      <c r="M628" s="176"/>
      <c r="N628" s="177"/>
      <c r="O628" s="177"/>
      <c r="P628" s="177"/>
      <c r="Q628" s="177"/>
      <c r="R628" s="177"/>
      <c r="S628" s="177"/>
      <c r="T628" s="178"/>
      <c r="AT628" s="173" t="s">
        <v>178</v>
      </c>
      <c r="AU628" s="173" t="s">
        <v>77</v>
      </c>
      <c r="AV628" s="172" t="s">
        <v>77</v>
      </c>
      <c r="AW628" s="172" t="s">
        <v>25</v>
      </c>
      <c r="AX628" s="172" t="s">
        <v>68</v>
      </c>
      <c r="AY628" s="173" t="s">
        <v>167</v>
      </c>
    </row>
    <row r="629" spans="2:51" s="180" customFormat="1" ht="12">
      <c r="B629" s="179"/>
      <c r="D629" s="161" t="s">
        <v>178</v>
      </c>
      <c r="E629" s="181" t="s">
        <v>1</v>
      </c>
      <c r="F629" s="182" t="s">
        <v>204</v>
      </c>
      <c r="H629" s="183">
        <v>37.26</v>
      </c>
      <c r="L629" s="179"/>
      <c r="M629" s="184"/>
      <c r="N629" s="185"/>
      <c r="O629" s="185"/>
      <c r="P629" s="185"/>
      <c r="Q629" s="185"/>
      <c r="R629" s="185"/>
      <c r="S629" s="185"/>
      <c r="T629" s="186"/>
      <c r="AT629" s="181" t="s">
        <v>178</v>
      </c>
      <c r="AU629" s="181" t="s">
        <v>77</v>
      </c>
      <c r="AV629" s="180" t="s">
        <v>174</v>
      </c>
      <c r="AW629" s="180" t="s">
        <v>25</v>
      </c>
      <c r="AX629" s="180" t="s">
        <v>75</v>
      </c>
      <c r="AY629" s="181" t="s">
        <v>167</v>
      </c>
    </row>
    <row r="630" spans="2:65" s="25" customFormat="1" ht="24" customHeight="1">
      <c r="B630" s="24"/>
      <c r="C630" s="149" t="s">
        <v>823</v>
      </c>
      <c r="D630" s="149" t="s">
        <v>169</v>
      </c>
      <c r="E630" s="150" t="s">
        <v>824</v>
      </c>
      <c r="F630" s="151" t="s">
        <v>825</v>
      </c>
      <c r="G630" s="152" t="s">
        <v>208</v>
      </c>
      <c r="H630" s="153">
        <v>205.216</v>
      </c>
      <c r="I630" s="3"/>
      <c r="J630" s="154">
        <f>ROUND(I630*H630,2)</f>
        <v>0</v>
      </c>
      <c r="K630" s="151" t="s">
        <v>173</v>
      </c>
      <c r="L630" s="24"/>
      <c r="M630" s="155" t="s">
        <v>1</v>
      </c>
      <c r="N630" s="156" t="s">
        <v>33</v>
      </c>
      <c r="O630" s="157">
        <v>1.04</v>
      </c>
      <c r="P630" s="157">
        <f>O630*H630</f>
        <v>213.42464</v>
      </c>
      <c r="Q630" s="157">
        <v>0.0184305509</v>
      </c>
      <c r="R630" s="157">
        <f>Q630*H630</f>
        <v>3.7822439334944</v>
      </c>
      <c r="S630" s="157">
        <v>0</v>
      </c>
      <c r="T630" s="158">
        <f>S630*H630</f>
        <v>0</v>
      </c>
      <c r="AR630" s="159" t="s">
        <v>291</v>
      </c>
      <c r="AT630" s="159" t="s">
        <v>169</v>
      </c>
      <c r="AU630" s="159" t="s">
        <v>77</v>
      </c>
      <c r="AY630" s="12" t="s">
        <v>167</v>
      </c>
      <c r="BE630" s="160">
        <f>IF(N630="základní",J630,0)</f>
        <v>0</v>
      </c>
      <c r="BF630" s="160">
        <f>IF(N630="snížená",J630,0)</f>
        <v>0</v>
      </c>
      <c r="BG630" s="160">
        <f>IF(N630="zákl. přenesená",J630,0)</f>
        <v>0</v>
      </c>
      <c r="BH630" s="160">
        <f>IF(N630="sníž. přenesená",J630,0)</f>
        <v>0</v>
      </c>
      <c r="BI630" s="160">
        <f>IF(N630="nulová",J630,0)</f>
        <v>0</v>
      </c>
      <c r="BJ630" s="12" t="s">
        <v>75</v>
      </c>
      <c r="BK630" s="160">
        <f>ROUND(I630*H630,2)</f>
        <v>0</v>
      </c>
      <c r="BL630" s="12" t="s">
        <v>291</v>
      </c>
      <c r="BM630" s="159" t="s">
        <v>826</v>
      </c>
    </row>
    <row r="631" spans="2:51" s="165" customFormat="1" ht="12">
      <c r="B631" s="164"/>
      <c r="D631" s="161" t="s">
        <v>178</v>
      </c>
      <c r="E631" s="166" t="s">
        <v>1</v>
      </c>
      <c r="F631" s="167" t="s">
        <v>196</v>
      </c>
      <c r="H631" s="166" t="s">
        <v>1</v>
      </c>
      <c r="L631" s="164"/>
      <c r="M631" s="168"/>
      <c r="N631" s="169"/>
      <c r="O631" s="169"/>
      <c r="P631" s="169"/>
      <c r="Q631" s="169"/>
      <c r="R631" s="169"/>
      <c r="S631" s="169"/>
      <c r="T631" s="170"/>
      <c r="AT631" s="166" t="s">
        <v>178</v>
      </c>
      <c r="AU631" s="166" t="s">
        <v>77</v>
      </c>
      <c r="AV631" s="165" t="s">
        <v>75</v>
      </c>
      <c r="AW631" s="165" t="s">
        <v>25</v>
      </c>
      <c r="AX631" s="165" t="s">
        <v>68</v>
      </c>
      <c r="AY631" s="166" t="s">
        <v>167</v>
      </c>
    </row>
    <row r="632" spans="2:51" s="165" customFormat="1" ht="22.5">
      <c r="B632" s="164"/>
      <c r="D632" s="161" t="s">
        <v>178</v>
      </c>
      <c r="E632" s="166" t="s">
        <v>1</v>
      </c>
      <c r="F632" s="167" t="s">
        <v>827</v>
      </c>
      <c r="H632" s="166" t="s">
        <v>1</v>
      </c>
      <c r="L632" s="164"/>
      <c r="M632" s="168"/>
      <c r="N632" s="169"/>
      <c r="O632" s="169"/>
      <c r="P632" s="169"/>
      <c r="Q632" s="169"/>
      <c r="R632" s="169"/>
      <c r="S632" s="169"/>
      <c r="T632" s="170"/>
      <c r="AT632" s="166" t="s">
        <v>178</v>
      </c>
      <c r="AU632" s="166" t="s">
        <v>77</v>
      </c>
      <c r="AV632" s="165" t="s">
        <v>75</v>
      </c>
      <c r="AW632" s="165" t="s">
        <v>25</v>
      </c>
      <c r="AX632" s="165" t="s">
        <v>68</v>
      </c>
      <c r="AY632" s="166" t="s">
        <v>167</v>
      </c>
    </row>
    <row r="633" spans="2:51" s="172" customFormat="1" ht="12">
      <c r="B633" s="171"/>
      <c r="D633" s="161" t="s">
        <v>178</v>
      </c>
      <c r="E633" s="173" t="s">
        <v>1</v>
      </c>
      <c r="F633" s="174" t="s">
        <v>828</v>
      </c>
      <c r="H633" s="175">
        <v>143.816</v>
      </c>
      <c r="L633" s="171"/>
      <c r="M633" s="176"/>
      <c r="N633" s="177"/>
      <c r="O633" s="177"/>
      <c r="P633" s="177"/>
      <c r="Q633" s="177"/>
      <c r="R633" s="177"/>
      <c r="S633" s="177"/>
      <c r="T633" s="178"/>
      <c r="AT633" s="173" t="s">
        <v>178</v>
      </c>
      <c r="AU633" s="173" t="s">
        <v>77</v>
      </c>
      <c r="AV633" s="172" t="s">
        <v>77</v>
      </c>
      <c r="AW633" s="172" t="s">
        <v>25</v>
      </c>
      <c r="AX633" s="172" t="s">
        <v>68</v>
      </c>
      <c r="AY633" s="173" t="s">
        <v>167</v>
      </c>
    </row>
    <row r="634" spans="2:51" s="165" customFormat="1" ht="12">
      <c r="B634" s="164"/>
      <c r="D634" s="161" t="s">
        <v>178</v>
      </c>
      <c r="E634" s="166" t="s">
        <v>1</v>
      </c>
      <c r="F634" s="167" t="s">
        <v>362</v>
      </c>
      <c r="H634" s="166" t="s">
        <v>1</v>
      </c>
      <c r="L634" s="164"/>
      <c r="M634" s="168"/>
      <c r="N634" s="169"/>
      <c r="O634" s="169"/>
      <c r="P634" s="169"/>
      <c r="Q634" s="169"/>
      <c r="R634" s="169"/>
      <c r="S634" s="169"/>
      <c r="T634" s="170"/>
      <c r="AT634" s="166" t="s">
        <v>178</v>
      </c>
      <c r="AU634" s="166" t="s">
        <v>77</v>
      </c>
      <c r="AV634" s="165" t="s">
        <v>75</v>
      </c>
      <c r="AW634" s="165" t="s">
        <v>25</v>
      </c>
      <c r="AX634" s="165" t="s">
        <v>68</v>
      </c>
      <c r="AY634" s="166" t="s">
        <v>167</v>
      </c>
    </row>
    <row r="635" spans="2:51" s="172" customFormat="1" ht="12">
      <c r="B635" s="171"/>
      <c r="D635" s="161" t="s">
        <v>178</v>
      </c>
      <c r="E635" s="173" t="s">
        <v>1</v>
      </c>
      <c r="F635" s="174" t="s">
        <v>829</v>
      </c>
      <c r="H635" s="175">
        <v>61.4</v>
      </c>
      <c r="L635" s="171"/>
      <c r="M635" s="176"/>
      <c r="N635" s="177"/>
      <c r="O635" s="177"/>
      <c r="P635" s="177"/>
      <c r="Q635" s="177"/>
      <c r="R635" s="177"/>
      <c r="S635" s="177"/>
      <c r="T635" s="178"/>
      <c r="AT635" s="173" t="s">
        <v>178</v>
      </c>
      <c r="AU635" s="173" t="s">
        <v>77</v>
      </c>
      <c r="AV635" s="172" t="s">
        <v>77</v>
      </c>
      <c r="AW635" s="172" t="s">
        <v>25</v>
      </c>
      <c r="AX635" s="172" t="s">
        <v>68</v>
      </c>
      <c r="AY635" s="173" t="s">
        <v>167</v>
      </c>
    </row>
    <row r="636" spans="2:51" s="180" customFormat="1" ht="12">
      <c r="B636" s="179"/>
      <c r="D636" s="161" t="s">
        <v>178</v>
      </c>
      <c r="E636" s="181" t="s">
        <v>1</v>
      </c>
      <c r="F636" s="182" t="s">
        <v>204</v>
      </c>
      <c r="H636" s="183">
        <v>205.216</v>
      </c>
      <c r="L636" s="179"/>
      <c r="M636" s="184"/>
      <c r="N636" s="185"/>
      <c r="O636" s="185"/>
      <c r="P636" s="185"/>
      <c r="Q636" s="185"/>
      <c r="R636" s="185"/>
      <c r="S636" s="185"/>
      <c r="T636" s="186"/>
      <c r="AT636" s="181" t="s">
        <v>178</v>
      </c>
      <c r="AU636" s="181" t="s">
        <v>77</v>
      </c>
      <c r="AV636" s="180" t="s">
        <v>174</v>
      </c>
      <c r="AW636" s="180" t="s">
        <v>25</v>
      </c>
      <c r="AX636" s="180" t="s">
        <v>75</v>
      </c>
      <c r="AY636" s="181" t="s">
        <v>167</v>
      </c>
    </row>
    <row r="637" spans="2:65" s="25" customFormat="1" ht="24" customHeight="1">
      <c r="B637" s="24"/>
      <c r="C637" s="149" t="s">
        <v>830</v>
      </c>
      <c r="D637" s="149" t="s">
        <v>169</v>
      </c>
      <c r="E637" s="150" t="s">
        <v>831</v>
      </c>
      <c r="F637" s="151" t="s">
        <v>832</v>
      </c>
      <c r="G637" s="152" t="s">
        <v>208</v>
      </c>
      <c r="H637" s="153">
        <v>36.7</v>
      </c>
      <c r="I637" s="3"/>
      <c r="J637" s="154">
        <f>ROUND(I637*H637,2)</f>
        <v>0</v>
      </c>
      <c r="K637" s="151" t="s">
        <v>1</v>
      </c>
      <c r="L637" s="24"/>
      <c r="M637" s="155" t="s">
        <v>1</v>
      </c>
      <c r="N637" s="156" t="s">
        <v>33</v>
      </c>
      <c r="O637" s="157">
        <v>1.04</v>
      </c>
      <c r="P637" s="157">
        <f>O637*H637</f>
        <v>38.168000000000006</v>
      </c>
      <c r="Q637" s="157">
        <v>0.0187455509</v>
      </c>
      <c r="R637" s="157">
        <f>Q637*H637</f>
        <v>0.6879617180300001</v>
      </c>
      <c r="S637" s="157">
        <v>0</v>
      </c>
      <c r="T637" s="158">
        <f>S637*H637</f>
        <v>0</v>
      </c>
      <c r="AR637" s="159" t="s">
        <v>291</v>
      </c>
      <c r="AT637" s="159" t="s">
        <v>169</v>
      </c>
      <c r="AU637" s="159" t="s">
        <v>77</v>
      </c>
      <c r="AY637" s="12" t="s">
        <v>167</v>
      </c>
      <c r="BE637" s="160">
        <f>IF(N637="základní",J637,0)</f>
        <v>0</v>
      </c>
      <c r="BF637" s="160">
        <f>IF(N637="snížená",J637,0)</f>
        <v>0</v>
      </c>
      <c r="BG637" s="160">
        <f>IF(N637="zákl. přenesená",J637,0)</f>
        <v>0</v>
      </c>
      <c r="BH637" s="160">
        <f>IF(N637="sníž. přenesená",J637,0)</f>
        <v>0</v>
      </c>
      <c r="BI637" s="160">
        <f>IF(N637="nulová",J637,0)</f>
        <v>0</v>
      </c>
      <c r="BJ637" s="12" t="s">
        <v>75</v>
      </c>
      <c r="BK637" s="160">
        <f>ROUND(I637*H637,2)</f>
        <v>0</v>
      </c>
      <c r="BL637" s="12" t="s">
        <v>291</v>
      </c>
      <c r="BM637" s="159" t="s">
        <v>833</v>
      </c>
    </row>
    <row r="638" spans="2:51" s="165" customFormat="1" ht="12">
      <c r="B638" s="164"/>
      <c r="D638" s="161" t="s">
        <v>178</v>
      </c>
      <c r="E638" s="166" t="s">
        <v>1</v>
      </c>
      <c r="F638" s="167" t="s">
        <v>362</v>
      </c>
      <c r="H638" s="166" t="s">
        <v>1</v>
      </c>
      <c r="L638" s="164"/>
      <c r="M638" s="168"/>
      <c r="N638" s="169"/>
      <c r="O638" s="169"/>
      <c r="P638" s="169"/>
      <c r="Q638" s="169"/>
      <c r="R638" s="169"/>
      <c r="S638" s="169"/>
      <c r="T638" s="170"/>
      <c r="AT638" s="166" t="s">
        <v>178</v>
      </c>
      <c r="AU638" s="166" t="s">
        <v>77</v>
      </c>
      <c r="AV638" s="165" t="s">
        <v>75</v>
      </c>
      <c r="AW638" s="165" t="s">
        <v>25</v>
      </c>
      <c r="AX638" s="165" t="s">
        <v>68</v>
      </c>
      <c r="AY638" s="166" t="s">
        <v>167</v>
      </c>
    </row>
    <row r="639" spans="2:51" s="172" customFormat="1" ht="12">
      <c r="B639" s="171"/>
      <c r="D639" s="161" t="s">
        <v>178</v>
      </c>
      <c r="E639" s="173" t="s">
        <v>1</v>
      </c>
      <c r="F639" s="174" t="s">
        <v>834</v>
      </c>
      <c r="H639" s="175">
        <v>36.7</v>
      </c>
      <c r="L639" s="171"/>
      <c r="M639" s="176"/>
      <c r="N639" s="177"/>
      <c r="O639" s="177"/>
      <c r="P639" s="177"/>
      <c r="Q639" s="177"/>
      <c r="R639" s="177"/>
      <c r="S639" s="177"/>
      <c r="T639" s="178"/>
      <c r="AT639" s="173" t="s">
        <v>178</v>
      </c>
      <c r="AU639" s="173" t="s">
        <v>77</v>
      </c>
      <c r="AV639" s="172" t="s">
        <v>77</v>
      </c>
      <c r="AW639" s="172" t="s">
        <v>25</v>
      </c>
      <c r="AX639" s="172" t="s">
        <v>75</v>
      </c>
      <c r="AY639" s="173" t="s">
        <v>167</v>
      </c>
    </row>
    <row r="640" spans="2:65" s="25" customFormat="1" ht="24" customHeight="1">
      <c r="B640" s="24"/>
      <c r="C640" s="149" t="s">
        <v>835</v>
      </c>
      <c r="D640" s="149" t="s">
        <v>169</v>
      </c>
      <c r="E640" s="150" t="s">
        <v>836</v>
      </c>
      <c r="F640" s="151" t="s">
        <v>837</v>
      </c>
      <c r="G640" s="152" t="s">
        <v>208</v>
      </c>
      <c r="H640" s="153">
        <v>94.81</v>
      </c>
      <c r="I640" s="3"/>
      <c r="J640" s="154">
        <f>ROUND(I640*H640,2)</f>
        <v>0</v>
      </c>
      <c r="K640" s="151" t="s">
        <v>1</v>
      </c>
      <c r="L640" s="24"/>
      <c r="M640" s="155" t="s">
        <v>1</v>
      </c>
      <c r="N640" s="156" t="s">
        <v>33</v>
      </c>
      <c r="O640" s="157">
        <v>0.9</v>
      </c>
      <c r="P640" s="157">
        <f>O640*H640</f>
        <v>85.32900000000001</v>
      </c>
      <c r="Q640" s="157">
        <v>0.0085295509</v>
      </c>
      <c r="R640" s="157">
        <f>Q640*H640</f>
        <v>0.8086867208290001</v>
      </c>
      <c r="S640" s="157">
        <v>0</v>
      </c>
      <c r="T640" s="158">
        <f>S640*H640</f>
        <v>0</v>
      </c>
      <c r="AR640" s="159" t="s">
        <v>291</v>
      </c>
      <c r="AT640" s="159" t="s">
        <v>169</v>
      </c>
      <c r="AU640" s="159" t="s">
        <v>77</v>
      </c>
      <c r="AY640" s="12" t="s">
        <v>167</v>
      </c>
      <c r="BE640" s="160">
        <f>IF(N640="základní",J640,0)</f>
        <v>0</v>
      </c>
      <c r="BF640" s="160">
        <f>IF(N640="snížená",J640,0)</f>
        <v>0</v>
      </c>
      <c r="BG640" s="160">
        <f>IF(N640="zákl. přenesená",J640,0)</f>
        <v>0</v>
      </c>
      <c r="BH640" s="160">
        <f>IF(N640="sníž. přenesená",J640,0)</f>
        <v>0</v>
      </c>
      <c r="BI640" s="160">
        <f>IF(N640="nulová",J640,0)</f>
        <v>0</v>
      </c>
      <c r="BJ640" s="12" t="s">
        <v>75</v>
      </c>
      <c r="BK640" s="160">
        <f>ROUND(I640*H640,2)</f>
        <v>0</v>
      </c>
      <c r="BL640" s="12" t="s">
        <v>291</v>
      </c>
      <c r="BM640" s="159" t="s">
        <v>838</v>
      </c>
    </row>
    <row r="641" spans="2:51" s="165" customFormat="1" ht="12">
      <c r="B641" s="164"/>
      <c r="D641" s="161" t="s">
        <v>178</v>
      </c>
      <c r="E641" s="166" t="s">
        <v>1</v>
      </c>
      <c r="F641" s="167" t="s">
        <v>196</v>
      </c>
      <c r="H641" s="166" t="s">
        <v>1</v>
      </c>
      <c r="L641" s="164"/>
      <c r="M641" s="168"/>
      <c r="N641" s="169"/>
      <c r="O641" s="169"/>
      <c r="P641" s="169"/>
      <c r="Q641" s="169"/>
      <c r="R641" s="169"/>
      <c r="S641" s="169"/>
      <c r="T641" s="170"/>
      <c r="AT641" s="166" t="s">
        <v>178</v>
      </c>
      <c r="AU641" s="166" t="s">
        <v>77</v>
      </c>
      <c r="AV641" s="165" t="s">
        <v>75</v>
      </c>
      <c r="AW641" s="165" t="s">
        <v>25</v>
      </c>
      <c r="AX641" s="165" t="s">
        <v>68</v>
      </c>
      <c r="AY641" s="166" t="s">
        <v>167</v>
      </c>
    </row>
    <row r="642" spans="2:51" s="165" customFormat="1" ht="22.5">
      <c r="B642" s="164"/>
      <c r="D642" s="161" t="s">
        <v>178</v>
      </c>
      <c r="E642" s="166" t="s">
        <v>1</v>
      </c>
      <c r="F642" s="167" t="s">
        <v>839</v>
      </c>
      <c r="H642" s="166" t="s">
        <v>1</v>
      </c>
      <c r="L642" s="164"/>
      <c r="M642" s="168"/>
      <c r="N642" s="169"/>
      <c r="O642" s="169"/>
      <c r="P642" s="169"/>
      <c r="Q642" s="169"/>
      <c r="R642" s="169"/>
      <c r="S642" s="169"/>
      <c r="T642" s="170"/>
      <c r="AT642" s="166" t="s">
        <v>178</v>
      </c>
      <c r="AU642" s="166" t="s">
        <v>77</v>
      </c>
      <c r="AV642" s="165" t="s">
        <v>75</v>
      </c>
      <c r="AW642" s="165" t="s">
        <v>25</v>
      </c>
      <c r="AX642" s="165" t="s">
        <v>68</v>
      </c>
      <c r="AY642" s="166" t="s">
        <v>167</v>
      </c>
    </row>
    <row r="643" spans="2:51" s="172" customFormat="1" ht="12">
      <c r="B643" s="171"/>
      <c r="D643" s="161" t="s">
        <v>178</v>
      </c>
      <c r="E643" s="173" t="s">
        <v>1</v>
      </c>
      <c r="F643" s="174" t="s">
        <v>840</v>
      </c>
      <c r="H643" s="175">
        <v>90.4</v>
      </c>
      <c r="L643" s="171"/>
      <c r="M643" s="176"/>
      <c r="N643" s="177"/>
      <c r="O643" s="177"/>
      <c r="P643" s="177"/>
      <c r="Q643" s="177"/>
      <c r="R643" s="177"/>
      <c r="S643" s="177"/>
      <c r="T643" s="178"/>
      <c r="AT643" s="173" t="s">
        <v>178</v>
      </c>
      <c r="AU643" s="173" t="s">
        <v>77</v>
      </c>
      <c r="AV643" s="172" t="s">
        <v>77</v>
      </c>
      <c r="AW643" s="172" t="s">
        <v>25</v>
      </c>
      <c r="AX643" s="172" t="s">
        <v>68</v>
      </c>
      <c r="AY643" s="173" t="s">
        <v>167</v>
      </c>
    </row>
    <row r="644" spans="2:51" s="165" customFormat="1" ht="12">
      <c r="B644" s="164"/>
      <c r="D644" s="161" t="s">
        <v>178</v>
      </c>
      <c r="E644" s="166" t="s">
        <v>1</v>
      </c>
      <c r="F644" s="167" t="s">
        <v>362</v>
      </c>
      <c r="H644" s="166" t="s">
        <v>1</v>
      </c>
      <c r="L644" s="164"/>
      <c r="M644" s="168"/>
      <c r="N644" s="169"/>
      <c r="O644" s="169"/>
      <c r="P644" s="169"/>
      <c r="Q644" s="169"/>
      <c r="R644" s="169"/>
      <c r="S644" s="169"/>
      <c r="T644" s="170"/>
      <c r="AT644" s="166" t="s">
        <v>178</v>
      </c>
      <c r="AU644" s="166" t="s">
        <v>77</v>
      </c>
      <c r="AV644" s="165" t="s">
        <v>75</v>
      </c>
      <c r="AW644" s="165" t="s">
        <v>25</v>
      </c>
      <c r="AX644" s="165" t="s">
        <v>68</v>
      </c>
      <c r="AY644" s="166" t="s">
        <v>167</v>
      </c>
    </row>
    <row r="645" spans="2:51" s="165" customFormat="1" ht="33.75">
      <c r="B645" s="164"/>
      <c r="D645" s="161" t="s">
        <v>178</v>
      </c>
      <c r="E645" s="166" t="s">
        <v>1</v>
      </c>
      <c r="F645" s="167" t="s">
        <v>841</v>
      </c>
      <c r="H645" s="166" t="s">
        <v>1</v>
      </c>
      <c r="L645" s="164"/>
      <c r="M645" s="168"/>
      <c r="N645" s="169"/>
      <c r="O645" s="169"/>
      <c r="P645" s="169"/>
      <c r="Q645" s="169"/>
      <c r="R645" s="169"/>
      <c r="S645" s="169"/>
      <c r="T645" s="170"/>
      <c r="AT645" s="166" t="s">
        <v>178</v>
      </c>
      <c r="AU645" s="166" t="s">
        <v>77</v>
      </c>
      <c r="AV645" s="165" t="s">
        <v>75</v>
      </c>
      <c r="AW645" s="165" t="s">
        <v>25</v>
      </c>
      <c r="AX645" s="165" t="s">
        <v>68</v>
      </c>
      <c r="AY645" s="166" t="s">
        <v>167</v>
      </c>
    </row>
    <row r="646" spans="2:51" s="172" customFormat="1" ht="12">
      <c r="B646" s="171"/>
      <c r="D646" s="161" t="s">
        <v>178</v>
      </c>
      <c r="E646" s="173" t="s">
        <v>1</v>
      </c>
      <c r="F646" s="174" t="s">
        <v>842</v>
      </c>
      <c r="H646" s="175">
        <v>4.41</v>
      </c>
      <c r="L646" s="171"/>
      <c r="M646" s="176"/>
      <c r="N646" s="177"/>
      <c r="O646" s="177"/>
      <c r="P646" s="177"/>
      <c r="Q646" s="177"/>
      <c r="R646" s="177"/>
      <c r="S646" s="177"/>
      <c r="T646" s="178"/>
      <c r="AT646" s="173" t="s">
        <v>178</v>
      </c>
      <c r="AU646" s="173" t="s">
        <v>77</v>
      </c>
      <c r="AV646" s="172" t="s">
        <v>77</v>
      </c>
      <c r="AW646" s="172" t="s">
        <v>25</v>
      </c>
      <c r="AX646" s="172" t="s">
        <v>68</v>
      </c>
      <c r="AY646" s="173" t="s">
        <v>167</v>
      </c>
    </row>
    <row r="647" spans="2:51" s="180" customFormat="1" ht="12">
      <c r="B647" s="179"/>
      <c r="D647" s="161" t="s">
        <v>178</v>
      </c>
      <c r="E647" s="181" t="s">
        <v>1</v>
      </c>
      <c r="F647" s="182" t="s">
        <v>204</v>
      </c>
      <c r="H647" s="183">
        <v>94.81</v>
      </c>
      <c r="L647" s="179"/>
      <c r="M647" s="184"/>
      <c r="N647" s="185"/>
      <c r="O647" s="185"/>
      <c r="P647" s="185"/>
      <c r="Q647" s="185"/>
      <c r="R647" s="185"/>
      <c r="S647" s="185"/>
      <c r="T647" s="186"/>
      <c r="AT647" s="181" t="s">
        <v>178</v>
      </c>
      <c r="AU647" s="181" t="s">
        <v>77</v>
      </c>
      <c r="AV647" s="180" t="s">
        <v>174</v>
      </c>
      <c r="AW647" s="180" t="s">
        <v>25</v>
      </c>
      <c r="AX647" s="180" t="s">
        <v>75</v>
      </c>
      <c r="AY647" s="181" t="s">
        <v>167</v>
      </c>
    </row>
    <row r="648" spans="2:65" s="25" customFormat="1" ht="16.5" customHeight="1">
      <c r="B648" s="24"/>
      <c r="C648" s="149" t="s">
        <v>843</v>
      </c>
      <c r="D648" s="149" t="s">
        <v>169</v>
      </c>
      <c r="E648" s="150" t="s">
        <v>844</v>
      </c>
      <c r="F648" s="151" t="s">
        <v>845</v>
      </c>
      <c r="G648" s="152" t="s">
        <v>208</v>
      </c>
      <c r="H648" s="153">
        <v>90.4</v>
      </c>
      <c r="I648" s="3"/>
      <c r="J648" s="154">
        <f>ROUND(I648*H648,2)</f>
        <v>0</v>
      </c>
      <c r="K648" s="151" t="s">
        <v>1</v>
      </c>
      <c r="L648" s="24"/>
      <c r="M648" s="155" t="s">
        <v>1</v>
      </c>
      <c r="N648" s="156" t="s">
        <v>33</v>
      </c>
      <c r="O648" s="157">
        <v>1.134</v>
      </c>
      <c r="P648" s="157">
        <f>O648*H648</f>
        <v>102.5136</v>
      </c>
      <c r="Q648" s="157">
        <v>0.0130447509</v>
      </c>
      <c r="R648" s="157">
        <f>Q648*H648</f>
        <v>1.1792454813600002</v>
      </c>
      <c r="S648" s="157">
        <v>0</v>
      </c>
      <c r="T648" s="158">
        <f>S648*H648</f>
        <v>0</v>
      </c>
      <c r="AR648" s="159" t="s">
        <v>291</v>
      </c>
      <c r="AT648" s="159" t="s">
        <v>169</v>
      </c>
      <c r="AU648" s="159" t="s">
        <v>77</v>
      </c>
      <c r="AY648" s="12" t="s">
        <v>167</v>
      </c>
      <c r="BE648" s="160">
        <f>IF(N648="základní",J648,0)</f>
        <v>0</v>
      </c>
      <c r="BF648" s="160">
        <f>IF(N648="snížená",J648,0)</f>
        <v>0</v>
      </c>
      <c r="BG648" s="160">
        <f>IF(N648="zákl. přenesená",J648,0)</f>
        <v>0</v>
      </c>
      <c r="BH648" s="160">
        <f>IF(N648="sníž. přenesená",J648,0)</f>
        <v>0</v>
      </c>
      <c r="BI648" s="160">
        <f>IF(N648="nulová",J648,0)</f>
        <v>0</v>
      </c>
      <c r="BJ648" s="12" t="s">
        <v>75</v>
      </c>
      <c r="BK648" s="160">
        <f>ROUND(I648*H648,2)</f>
        <v>0</v>
      </c>
      <c r="BL648" s="12" t="s">
        <v>291</v>
      </c>
      <c r="BM648" s="159" t="s">
        <v>846</v>
      </c>
    </row>
    <row r="649" spans="2:51" s="165" customFormat="1" ht="12">
      <c r="B649" s="164"/>
      <c r="D649" s="161" t="s">
        <v>178</v>
      </c>
      <c r="E649" s="166" t="s">
        <v>1</v>
      </c>
      <c r="F649" s="167" t="s">
        <v>847</v>
      </c>
      <c r="H649" s="166" t="s">
        <v>1</v>
      </c>
      <c r="L649" s="164"/>
      <c r="M649" s="168"/>
      <c r="N649" s="169"/>
      <c r="O649" s="169"/>
      <c r="P649" s="169"/>
      <c r="Q649" s="169"/>
      <c r="R649" s="169"/>
      <c r="S649" s="169"/>
      <c r="T649" s="170"/>
      <c r="AT649" s="166" t="s">
        <v>178</v>
      </c>
      <c r="AU649" s="166" t="s">
        <v>77</v>
      </c>
      <c r="AV649" s="165" t="s">
        <v>75</v>
      </c>
      <c r="AW649" s="165" t="s">
        <v>25</v>
      </c>
      <c r="AX649" s="165" t="s">
        <v>68</v>
      </c>
      <c r="AY649" s="166" t="s">
        <v>167</v>
      </c>
    </row>
    <row r="650" spans="2:51" s="172" customFormat="1" ht="12">
      <c r="B650" s="171"/>
      <c r="D650" s="161" t="s">
        <v>178</v>
      </c>
      <c r="E650" s="173" t="s">
        <v>1</v>
      </c>
      <c r="F650" s="174" t="s">
        <v>840</v>
      </c>
      <c r="H650" s="175">
        <v>90.4</v>
      </c>
      <c r="L650" s="171"/>
      <c r="M650" s="176"/>
      <c r="N650" s="177"/>
      <c r="O650" s="177"/>
      <c r="P650" s="177"/>
      <c r="Q650" s="177"/>
      <c r="R650" s="177"/>
      <c r="S650" s="177"/>
      <c r="T650" s="178"/>
      <c r="AT650" s="173" t="s">
        <v>178</v>
      </c>
      <c r="AU650" s="173" t="s">
        <v>77</v>
      </c>
      <c r="AV650" s="172" t="s">
        <v>77</v>
      </c>
      <c r="AW650" s="172" t="s">
        <v>25</v>
      </c>
      <c r="AX650" s="172" t="s">
        <v>75</v>
      </c>
      <c r="AY650" s="173" t="s">
        <v>167</v>
      </c>
    </row>
    <row r="651" spans="2:65" s="25" customFormat="1" ht="16.5" customHeight="1">
      <c r="B651" s="24"/>
      <c r="C651" s="149" t="s">
        <v>848</v>
      </c>
      <c r="D651" s="149" t="s">
        <v>169</v>
      </c>
      <c r="E651" s="150" t="s">
        <v>849</v>
      </c>
      <c r="F651" s="151" t="s">
        <v>850</v>
      </c>
      <c r="G651" s="152" t="s">
        <v>208</v>
      </c>
      <c r="H651" s="153">
        <v>336.726</v>
      </c>
      <c r="I651" s="3"/>
      <c r="J651" s="154">
        <f>ROUND(I651*H651,2)</f>
        <v>0</v>
      </c>
      <c r="K651" s="151" t="s">
        <v>1</v>
      </c>
      <c r="L651" s="24"/>
      <c r="M651" s="155" t="s">
        <v>1</v>
      </c>
      <c r="N651" s="156" t="s">
        <v>33</v>
      </c>
      <c r="O651" s="157">
        <v>0.02</v>
      </c>
      <c r="P651" s="157">
        <f>O651*H651</f>
        <v>6.73452</v>
      </c>
      <c r="Q651" s="157">
        <v>0</v>
      </c>
      <c r="R651" s="157">
        <f>Q651*H651</f>
        <v>0</v>
      </c>
      <c r="S651" s="157">
        <v>0</v>
      </c>
      <c r="T651" s="158">
        <f>S651*H651</f>
        <v>0</v>
      </c>
      <c r="AR651" s="159" t="s">
        <v>291</v>
      </c>
      <c r="AT651" s="159" t="s">
        <v>169</v>
      </c>
      <c r="AU651" s="159" t="s">
        <v>77</v>
      </c>
      <c r="AY651" s="12" t="s">
        <v>167</v>
      </c>
      <c r="BE651" s="160">
        <f>IF(N651="základní",J651,0)</f>
        <v>0</v>
      </c>
      <c r="BF651" s="160">
        <f>IF(N651="snížená",J651,0)</f>
        <v>0</v>
      </c>
      <c r="BG651" s="160">
        <f>IF(N651="zákl. přenesená",J651,0)</f>
        <v>0</v>
      </c>
      <c r="BH651" s="160">
        <f>IF(N651="sníž. přenesená",J651,0)</f>
        <v>0</v>
      </c>
      <c r="BI651" s="160">
        <f>IF(N651="nulová",J651,0)</f>
        <v>0</v>
      </c>
      <c r="BJ651" s="12" t="s">
        <v>75</v>
      </c>
      <c r="BK651" s="160">
        <f>ROUND(I651*H651,2)</f>
        <v>0</v>
      </c>
      <c r="BL651" s="12" t="s">
        <v>291</v>
      </c>
      <c r="BM651" s="159" t="s">
        <v>851</v>
      </c>
    </row>
    <row r="652" spans="2:51" s="165" customFormat="1" ht="12">
      <c r="B652" s="164"/>
      <c r="D652" s="161" t="s">
        <v>178</v>
      </c>
      <c r="E652" s="166" t="s">
        <v>1</v>
      </c>
      <c r="F652" s="167" t="s">
        <v>852</v>
      </c>
      <c r="H652" s="166" t="s">
        <v>1</v>
      </c>
      <c r="L652" s="164"/>
      <c r="M652" s="168"/>
      <c r="N652" s="169"/>
      <c r="O652" s="169"/>
      <c r="P652" s="169"/>
      <c r="Q652" s="169"/>
      <c r="R652" s="169"/>
      <c r="S652" s="169"/>
      <c r="T652" s="170"/>
      <c r="AT652" s="166" t="s">
        <v>178</v>
      </c>
      <c r="AU652" s="166" t="s">
        <v>77</v>
      </c>
      <c r="AV652" s="165" t="s">
        <v>75</v>
      </c>
      <c r="AW652" s="165" t="s">
        <v>25</v>
      </c>
      <c r="AX652" s="165" t="s">
        <v>68</v>
      </c>
      <c r="AY652" s="166" t="s">
        <v>167</v>
      </c>
    </row>
    <row r="653" spans="2:51" s="172" customFormat="1" ht="12">
      <c r="B653" s="171"/>
      <c r="D653" s="161" t="s">
        <v>178</v>
      </c>
      <c r="E653" s="173" t="s">
        <v>1</v>
      </c>
      <c r="F653" s="174" t="s">
        <v>853</v>
      </c>
      <c r="H653" s="175">
        <v>234.216</v>
      </c>
      <c r="L653" s="171"/>
      <c r="M653" s="176"/>
      <c r="N653" s="177"/>
      <c r="O653" s="177"/>
      <c r="P653" s="177"/>
      <c r="Q653" s="177"/>
      <c r="R653" s="177"/>
      <c r="S653" s="177"/>
      <c r="T653" s="178"/>
      <c r="AT653" s="173" t="s">
        <v>178</v>
      </c>
      <c r="AU653" s="173" t="s">
        <v>77</v>
      </c>
      <c r="AV653" s="172" t="s">
        <v>77</v>
      </c>
      <c r="AW653" s="172" t="s">
        <v>25</v>
      </c>
      <c r="AX653" s="172" t="s">
        <v>68</v>
      </c>
      <c r="AY653" s="173" t="s">
        <v>167</v>
      </c>
    </row>
    <row r="654" spans="2:51" s="165" customFormat="1" ht="12">
      <c r="B654" s="164"/>
      <c r="D654" s="161" t="s">
        <v>178</v>
      </c>
      <c r="E654" s="166" t="s">
        <v>1</v>
      </c>
      <c r="F654" s="167" t="s">
        <v>854</v>
      </c>
      <c r="H654" s="166" t="s">
        <v>1</v>
      </c>
      <c r="L654" s="164"/>
      <c r="M654" s="168"/>
      <c r="N654" s="169"/>
      <c r="O654" s="169"/>
      <c r="P654" s="169"/>
      <c r="Q654" s="169"/>
      <c r="R654" s="169"/>
      <c r="S654" s="169"/>
      <c r="T654" s="170"/>
      <c r="AT654" s="166" t="s">
        <v>178</v>
      </c>
      <c r="AU654" s="166" t="s">
        <v>77</v>
      </c>
      <c r="AV654" s="165" t="s">
        <v>75</v>
      </c>
      <c r="AW654" s="165" t="s">
        <v>25</v>
      </c>
      <c r="AX654" s="165" t="s">
        <v>68</v>
      </c>
      <c r="AY654" s="166" t="s">
        <v>167</v>
      </c>
    </row>
    <row r="655" spans="2:51" s="172" customFormat="1" ht="12">
      <c r="B655" s="171"/>
      <c r="D655" s="161" t="s">
        <v>178</v>
      </c>
      <c r="E655" s="173" t="s">
        <v>1</v>
      </c>
      <c r="F655" s="174" t="s">
        <v>855</v>
      </c>
      <c r="H655" s="175">
        <v>102.51</v>
      </c>
      <c r="L655" s="171"/>
      <c r="M655" s="176"/>
      <c r="N655" s="177"/>
      <c r="O655" s="177"/>
      <c r="P655" s="177"/>
      <c r="Q655" s="177"/>
      <c r="R655" s="177"/>
      <c r="S655" s="177"/>
      <c r="T655" s="178"/>
      <c r="AT655" s="173" t="s">
        <v>178</v>
      </c>
      <c r="AU655" s="173" t="s">
        <v>77</v>
      </c>
      <c r="AV655" s="172" t="s">
        <v>77</v>
      </c>
      <c r="AW655" s="172" t="s">
        <v>25</v>
      </c>
      <c r="AX655" s="172" t="s">
        <v>68</v>
      </c>
      <c r="AY655" s="173" t="s">
        <v>167</v>
      </c>
    </row>
    <row r="656" spans="2:51" s="180" customFormat="1" ht="12">
      <c r="B656" s="179"/>
      <c r="D656" s="161" t="s">
        <v>178</v>
      </c>
      <c r="E656" s="181" t="s">
        <v>1</v>
      </c>
      <c r="F656" s="182" t="s">
        <v>204</v>
      </c>
      <c r="H656" s="183">
        <v>336.726</v>
      </c>
      <c r="L656" s="179"/>
      <c r="M656" s="184"/>
      <c r="N656" s="185"/>
      <c r="O656" s="185"/>
      <c r="P656" s="185"/>
      <c r="Q656" s="185"/>
      <c r="R656" s="185"/>
      <c r="S656" s="185"/>
      <c r="T656" s="186"/>
      <c r="AT656" s="181" t="s">
        <v>178</v>
      </c>
      <c r="AU656" s="181" t="s">
        <v>77</v>
      </c>
      <c r="AV656" s="180" t="s">
        <v>174</v>
      </c>
      <c r="AW656" s="180" t="s">
        <v>25</v>
      </c>
      <c r="AX656" s="180" t="s">
        <v>75</v>
      </c>
      <c r="AY656" s="181" t="s">
        <v>167</v>
      </c>
    </row>
    <row r="657" spans="2:65" s="25" customFormat="1" ht="24" customHeight="1">
      <c r="B657" s="24"/>
      <c r="C657" s="187" t="s">
        <v>856</v>
      </c>
      <c r="D657" s="187" t="s">
        <v>228</v>
      </c>
      <c r="E657" s="188" t="s">
        <v>857</v>
      </c>
      <c r="F657" s="189" t="s">
        <v>858</v>
      </c>
      <c r="G657" s="190" t="s">
        <v>208</v>
      </c>
      <c r="H657" s="191">
        <v>370.399</v>
      </c>
      <c r="I657" s="4"/>
      <c r="J657" s="205">
        <f>ROUND(I657*H657,2)</f>
        <v>0</v>
      </c>
      <c r="K657" s="189" t="s">
        <v>173</v>
      </c>
      <c r="L657" s="193"/>
      <c r="M657" s="194" t="s">
        <v>1</v>
      </c>
      <c r="N657" s="195" t="s">
        <v>33</v>
      </c>
      <c r="O657" s="157">
        <v>0</v>
      </c>
      <c r="P657" s="157">
        <f>O657*H657</f>
        <v>0</v>
      </c>
      <c r="Q657" s="157">
        <v>0.00011</v>
      </c>
      <c r="R657" s="157">
        <f>Q657*H657</f>
        <v>0.040743890000000005</v>
      </c>
      <c r="S657" s="157">
        <v>0</v>
      </c>
      <c r="T657" s="158">
        <f>S657*H657</f>
        <v>0</v>
      </c>
      <c r="AR657" s="159" t="s">
        <v>435</v>
      </c>
      <c r="AT657" s="159" t="s">
        <v>228</v>
      </c>
      <c r="AU657" s="159" t="s">
        <v>77</v>
      </c>
      <c r="AY657" s="12" t="s">
        <v>167</v>
      </c>
      <c r="BE657" s="160">
        <f>IF(N657="základní",J657,0)</f>
        <v>0</v>
      </c>
      <c r="BF657" s="160">
        <f>IF(N657="snížená",J657,0)</f>
        <v>0</v>
      </c>
      <c r="BG657" s="160">
        <f>IF(N657="zákl. přenesená",J657,0)</f>
        <v>0</v>
      </c>
      <c r="BH657" s="160">
        <f>IF(N657="sníž. přenesená",J657,0)</f>
        <v>0</v>
      </c>
      <c r="BI657" s="160">
        <f>IF(N657="nulová",J657,0)</f>
        <v>0</v>
      </c>
      <c r="BJ657" s="12" t="s">
        <v>75</v>
      </c>
      <c r="BK657" s="160">
        <f>ROUND(I657*H657,2)</f>
        <v>0</v>
      </c>
      <c r="BL657" s="12" t="s">
        <v>291</v>
      </c>
      <c r="BM657" s="159" t="s">
        <v>859</v>
      </c>
    </row>
    <row r="658" spans="2:47" s="25" customFormat="1" ht="19.5">
      <c r="B658" s="24"/>
      <c r="D658" s="161" t="s">
        <v>176</v>
      </c>
      <c r="F658" s="162" t="s">
        <v>858</v>
      </c>
      <c r="L658" s="24"/>
      <c r="M658" s="163"/>
      <c r="N658" s="50"/>
      <c r="O658" s="50"/>
      <c r="P658" s="50"/>
      <c r="Q658" s="50"/>
      <c r="R658" s="50"/>
      <c r="S658" s="50"/>
      <c r="T658" s="51"/>
      <c r="AT658" s="12" t="s">
        <v>176</v>
      </c>
      <c r="AU658" s="12" t="s">
        <v>77</v>
      </c>
    </row>
    <row r="659" spans="2:51" s="172" customFormat="1" ht="12">
      <c r="B659" s="171"/>
      <c r="D659" s="161" t="s">
        <v>178</v>
      </c>
      <c r="F659" s="174" t="s">
        <v>860</v>
      </c>
      <c r="H659" s="175">
        <v>370.399</v>
      </c>
      <c r="L659" s="171"/>
      <c r="M659" s="176"/>
      <c r="N659" s="177"/>
      <c r="O659" s="177"/>
      <c r="P659" s="177"/>
      <c r="Q659" s="177"/>
      <c r="R659" s="177"/>
      <c r="S659" s="177"/>
      <c r="T659" s="178"/>
      <c r="AT659" s="173" t="s">
        <v>178</v>
      </c>
      <c r="AU659" s="173" t="s">
        <v>77</v>
      </c>
      <c r="AV659" s="172" t="s">
        <v>77</v>
      </c>
      <c r="AW659" s="172" t="s">
        <v>3</v>
      </c>
      <c r="AX659" s="172" t="s">
        <v>75</v>
      </c>
      <c r="AY659" s="173" t="s">
        <v>167</v>
      </c>
    </row>
    <row r="660" spans="2:65" s="25" customFormat="1" ht="16.5" customHeight="1">
      <c r="B660" s="24"/>
      <c r="C660" s="149" t="s">
        <v>861</v>
      </c>
      <c r="D660" s="149" t="s">
        <v>169</v>
      </c>
      <c r="E660" s="150" t="s">
        <v>862</v>
      </c>
      <c r="F660" s="151" t="s">
        <v>863</v>
      </c>
      <c r="G660" s="152" t="s">
        <v>508</v>
      </c>
      <c r="H660" s="153">
        <v>9</v>
      </c>
      <c r="I660" s="3"/>
      <c r="J660" s="154">
        <f>ROUND(I660*H660,2)</f>
        <v>0</v>
      </c>
      <c r="K660" s="151" t="s">
        <v>173</v>
      </c>
      <c r="L660" s="24"/>
      <c r="M660" s="155" t="s">
        <v>1</v>
      </c>
      <c r="N660" s="156" t="s">
        <v>33</v>
      </c>
      <c r="O660" s="157">
        <v>2.3</v>
      </c>
      <c r="P660" s="157">
        <f>O660*H660</f>
        <v>20.7</v>
      </c>
      <c r="Q660" s="157">
        <v>2E-05</v>
      </c>
      <c r="R660" s="157">
        <f>Q660*H660</f>
        <v>0.00018</v>
      </c>
      <c r="S660" s="157">
        <v>0</v>
      </c>
      <c r="T660" s="158">
        <f>S660*H660</f>
        <v>0</v>
      </c>
      <c r="AR660" s="159" t="s">
        <v>291</v>
      </c>
      <c r="AT660" s="159" t="s">
        <v>169</v>
      </c>
      <c r="AU660" s="159" t="s">
        <v>77</v>
      </c>
      <c r="AY660" s="12" t="s">
        <v>167</v>
      </c>
      <c r="BE660" s="160">
        <f>IF(N660="základní",J660,0)</f>
        <v>0</v>
      </c>
      <c r="BF660" s="160">
        <f>IF(N660="snížená",J660,0)</f>
        <v>0</v>
      </c>
      <c r="BG660" s="160">
        <f>IF(N660="zákl. přenesená",J660,0)</f>
        <v>0</v>
      </c>
      <c r="BH660" s="160">
        <f>IF(N660="sníž. přenesená",J660,0)</f>
        <v>0</v>
      </c>
      <c r="BI660" s="160">
        <f>IF(N660="nulová",J660,0)</f>
        <v>0</v>
      </c>
      <c r="BJ660" s="12" t="s">
        <v>75</v>
      </c>
      <c r="BK660" s="160">
        <f>ROUND(I660*H660,2)</f>
        <v>0</v>
      </c>
      <c r="BL660" s="12" t="s">
        <v>291</v>
      </c>
      <c r="BM660" s="159" t="s">
        <v>864</v>
      </c>
    </row>
    <row r="661" spans="2:47" s="25" customFormat="1" ht="19.5">
      <c r="B661" s="24"/>
      <c r="D661" s="161" t="s">
        <v>176</v>
      </c>
      <c r="F661" s="162" t="s">
        <v>865</v>
      </c>
      <c r="L661" s="24"/>
      <c r="M661" s="163"/>
      <c r="N661" s="50"/>
      <c r="O661" s="50"/>
      <c r="P661" s="50"/>
      <c r="Q661" s="50"/>
      <c r="R661" s="50"/>
      <c r="S661" s="50"/>
      <c r="T661" s="51"/>
      <c r="AT661" s="12" t="s">
        <v>176</v>
      </c>
      <c r="AU661" s="12" t="s">
        <v>77</v>
      </c>
    </row>
    <row r="662" spans="2:65" s="25" customFormat="1" ht="24" customHeight="1">
      <c r="B662" s="24"/>
      <c r="C662" s="187" t="s">
        <v>866</v>
      </c>
      <c r="D662" s="187" t="s">
        <v>228</v>
      </c>
      <c r="E662" s="188" t="s">
        <v>867</v>
      </c>
      <c r="F662" s="189" t="s">
        <v>868</v>
      </c>
      <c r="G662" s="190" t="s">
        <v>508</v>
      </c>
      <c r="H662" s="191">
        <v>9</v>
      </c>
      <c r="I662" s="4"/>
      <c r="J662" s="205">
        <f>ROUND(I662*H662,2)</f>
        <v>0</v>
      </c>
      <c r="K662" s="189" t="s">
        <v>173</v>
      </c>
      <c r="L662" s="193"/>
      <c r="M662" s="194" t="s">
        <v>1</v>
      </c>
      <c r="N662" s="195" t="s">
        <v>33</v>
      </c>
      <c r="O662" s="157">
        <v>0</v>
      </c>
      <c r="P662" s="157">
        <f>O662*H662</f>
        <v>0</v>
      </c>
      <c r="Q662" s="157">
        <v>0.0025</v>
      </c>
      <c r="R662" s="157">
        <f>Q662*H662</f>
        <v>0.0225</v>
      </c>
      <c r="S662" s="157">
        <v>0</v>
      </c>
      <c r="T662" s="158">
        <f>S662*H662</f>
        <v>0</v>
      </c>
      <c r="AR662" s="159" t="s">
        <v>435</v>
      </c>
      <c r="AT662" s="159" t="s">
        <v>228</v>
      </c>
      <c r="AU662" s="159" t="s">
        <v>77</v>
      </c>
      <c r="AY662" s="12" t="s">
        <v>167</v>
      </c>
      <c r="BE662" s="160">
        <f>IF(N662="základní",J662,0)</f>
        <v>0</v>
      </c>
      <c r="BF662" s="160">
        <f>IF(N662="snížená",J662,0)</f>
        <v>0</v>
      </c>
      <c r="BG662" s="160">
        <f>IF(N662="zákl. přenesená",J662,0)</f>
        <v>0</v>
      </c>
      <c r="BH662" s="160">
        <f>IF(N662="sníž. přenesená",J662,0)</f>
        <v>0</v>
      </c>
      <c r="BI662" s="160">
        <f>IF(N662="nulová",J662,0)</f>
        <v>0</v>
      </c>
      <c r="BJ662" s="12" t="s">
        <v>75</v>
      </c>
      <c r="BK662" s="160">
        <f>ROUND(I662*H662,2)</f>
        <v>0</v>
      </c>
      <c r="BL662" s="12" t="s">
        <v>291</v>
      </c>
      <c r="BM662" s="159" t="s">
        <v>869</v>
      </c>
    </row>
    <row r="663" spans="2:47" s="25" customFormat="1" ht="19.5">
      <c r="B663" s="24"/>
      <c r="D663" s="161" t="s">
        <v>176</v>
      </c>
      <c r="F663" s="162" t="s">
        <v>868</v>
      </c>
      <c r="L663" s="24"/>
      <c r="M663" s="163"/>
      <c r="N663" s="50"/>
      <c r="O663" s="50"/>
      <c r="P663" s="50"/>
      <c r="Q663" s="50"/>
      <c r="R663" s="50"/>
      <c r="S663" s="50"/>
      <c r="T663" s="51"/>
      <c r="AT663" s="12" t="s">
        <v>176</v>
      </c>
      <c r="AU663" s="12" t="s">
        <v>77</v>
      </c>
    </row>
    <row r="664" spans="2:65" s="25" customFormat="1" ht="16.5" customHeight="1">
      <c r="B664" s="24"/>
      <c r="C664" s="149" t="s">
        <v>870</v>
      </c>
      <c r="D664" s="149" t="s">
        <v>169</v>
      </c>
      <c r="E664" s="150" t="s">
        <v>871</v>
      </c>
      <c r="F664" s="151" t="s">
        <v>872</v>
      </c>
      <c r="G664" s="152" t="s">
        <v>508</v>
      </c>
      <c r="H664" s="153">
        <v>2</v>
      </c>
      <c r="I664" s="3"/>
      <c r="J664" s="154">
        <f>ROUND(I664*H664,2)</f>
        <v>0</v>
      </c>
      <c r="K664" s="151" t="s">
        <v>173</v>
      </c>
      <c r="L664" s="24"/>
      <c r="M664" s="155" t="s">
        <v>1</v>
      </c>
      <c r="N664" s="156" t="s">
        <v>33</v>
      </c>
      <c r="O664" s="157">
        <v>1.9</v>
      </c>
      <c r="P664" s="157">
        <f>O664*H664</f>
        <v>3.8</v>
      </c>
      <c r="Q664" s="157">
        <v>2E-05</v>
      </c>
      <c r="R664" s="157">
        <f>Q664*H664</f>
        <v>4E-05</v>
      </c>
      <c r="S664" s="157">
        <v>0</v>
      </c>
      <c r="T664" s="158">
        <f>S664*H664</f>
        <v>0</v>
      </c>
      <c r="AR664" s="159" t="s">
        <v>291</v>
      </c>
      <c r="AT664" s="159" t="s">
        <v>169</v>
      </c>
      <c r="AU664" s="159" t="s">
        <v>77</v>
      </c>
      <c r="AY664" s="12" t="s">
        <v>167</v>
      </c>
      <c r="BE664" s="160">
        <f>IF(N664="základní",J664,0)</f>
        <v>0</v>
      </c>
      <c r="BF664" s="160">
        <f>IF(N664="snížená",J664,0)</f>
        <v>0</v>
      </c>
      <c r="BG664" s="160">
        <f>IF(N664="zákl. přenesená",J664,0)</f>
        <v>0</v>
      </c>
      <c r="BH664" s="160">
        <f>IF(N664="sníž. přenesená",J664,0)</f>
        <v>0</v>
      </c>
      <c r="BI664" s="160">
        <f>IF(N664="nulová",J664,0)</f>
        <v>0</v>
      </c>
      <c r="BJ664" s="12" t="s">
        <v>75</v>
      </c>
      <c r="BK664" s="160">
        <f>ROUND(I664*H664,2)</f>
        <v>0</v>
      </c>
      <c r="BL664" s="12" t="s">
        <v>291</v>
      </c>
      <c r="BM664" s="159" t="s">
        <v>873</v>
      </c>
    </row>
    <row r="665" spans="2:47" s="25" customFormat="1" ht="19.5">
      <c r="B665" s="24"/>
      <c r="D665" s="161" t="s">
        <v>176</v>
      </c>
      <c r="F665" s="162" t="s">
        <v>874</v>
      </c>
      <c r="L665" s="24"/>
      <c r="M665" s="163"/>
      <c r="N665" s="50"/>
      <c r="O665" s="50"/>
      <c r="P665" s="50"/>
      <c r="Q665" s="50"/>
      <c r="R665" s="50"/>
      <c r="S665" s="50"/>
      <c r="T665" s="51"/>
      <c r="AT665" s="12" t="s">
        <v>176</v>
      </c>
      <c r="AU665" s="12" t="s">
        <v>77</v>
      </c>
    </row>
    <row r="666" spans="2:65" s="25" customFormat="1" ht="24" customHeight="1">
      <c r="B666" s="24"/>
      <c r="C666" s="187" t="s">
        <v>875</v>
      </c>
      <c r="D666" s="187" t="s">
        <v>228</v>
      </c>
      <c r="E666" s="188" t="s">
        <v>876</v>
      </c>
      <c r="F666" s="189" t="s">
        <v>877</v>
      </c>
      <c r="G666" s="190" t="s">
        <v>508</v>
      </c>
      <c r="H666" s="191">
        <v>2</v>
      </c>
      <c r="I666" s="4"/>
      <c r="J666" s="205">
        <f>ROUND(I666*H666,2)</f>
        <v>0</v>
      </c>
      <c r="K666" s="189" t="s">
        <v>173</v>
      </c>
      <c r="L666" s="193"/>
      <c r="M666" s="194" t="s">
        <v>1</v>
      </c>
      <c r="N666" s="195" t="s">
        <v>33</v>
      </c>
      <c r="O666" s="157">
        <v>0</v>
      </c>
      <c r="P666" s="157">
        <f>O666*H666</f>
        <v>0</v>
      </c>
      <c r="Q666" s="157">
        <v>0.0025</v>
      </c>
      <c r="R666" s="157">
        <f>Q666*H666</f>
        <v>0.005</v>
      </c>
      <c r="S666" s="157">
        <v>0</v>
      </c>
      <c r="T666" s="158">
        <f>S666*H666</f>
        <v>0</v>
      </c>
      <c r="AR666" s="159" t="s">
        <v>435</v>
      </c>
      <c r="AT666" s="159" t="s">
        <v>228</v>
      </c>
      <c r="AU666" s="159" t="s">
        <v>77</v>
      </c>
      <c r="AY666" s="12" t="s">
        <v>167</v>
      </c>
      <c r="BE666" s="160">
        <f>IF(N666="základní",J666,0)</f>
        <v>0</v>
      </c>
      <c r="BF666" s="160">
        <f>IF(N666="snížená",J666,0)</f>
        <v>0</v>
      </c>
      <c r="BG666" s="160">
        <f>IF(N666="zákl. přenesená",J666,0)</f>
        <v>0</v>
      </c>
      <c r="BH666" s="160">
        <f>IF(N666="sníž. přenesená",J666,0)</f>
        <v>0</v>
      </c>
      <c r="BI666" s="160">
        <f>IF(N666="nulová",J666,0)</f>
        <v>0</v>
      </c>
      <c r="BJ666" s="12" t="s">
        <v>75</v>
      </c>
      <c r="BK666" s="160">
        <f>ROUND(I666*H666,2)</f>
        <v>0</v>
      </c>
      <c r="BL666" s="12" t="s">
        <v>291</v>
      </c>
      <c r="BM666" s="159" t="s">
        <v>878</v>
      </c>
    </row>
    <row r="667" spans="2:47" s="25" customFormat="1" ht="19.5">
      <c r="B667" s="24"/>
      <c r="D667" s="161" t="s">
        <v>176</v>
      </c>
      <c r="F667" s="162" t="s">
        <v>877</v>
      </c>
      <c r="L667" s="24"/>
      <c r="M667" s="163"/>
      <c r="N667" s="50"/>
      <c r="O667" s="50"/>
      <c r="P667" s="50"/>
      <c r="Q667" s="50"/>
      <c r="R667" s="50"/>
      <c r="S667" s="50"/>
      <c r="T667" s="51"/>
      <c r="AT667" s="12" t="s">
        <v>176</v>
      </c>
      <c r="AU667" s="12" t="s">
        <v>77</v>
      </c>
    </row>
    <row r="668" spans="2:65" s="25" customFormat="1" ht="16.5" customHeight="1">
      <c r="B668" s="24"/>
      <c r="C668" s="149" t="s">
        <v>879</v>
      </c>
      <c r="D668" s="149" t="s">
        <v>169</v>
      </c>
      <c r="E668" s="150" t="s">
        <v>880</v>
      </c>
      <c r="F668" s="151" t="s">
        <v>881</v>
      </c>
      <c r="G668" s="152" t="s">
        <v>508</v>
      </c>
      <c r="H668" s="153">
        <v>4</v>
      </c>
      <c r="I668" s="3"/>
      <c r="J668" s="154">
        <f>ROUND(I668*H668,2)</f>
        <v>0</v>
      </c>
      <c r="K668" s="151" t="s">
        <v>173</v>
      </c>
      <c r="L668" s="24"/>
      <c r="M668" s="155" t="s">
        <v>1</v>
      </c>
      <c r="N668" s="156" t="s">
        <v>33</v>
      </c>
      <c r="O668" s="157">
        <v>1.5</v>
      </c>
      <c r="P668" s="157">
        <f>O668*H668</f>
        <v>6</v>
      </c>
      <c r="Q668" s="157">
        <v>1E-05</v>
      </c>
      <c r="R668" s="157">
        <f>Q668*H668</f>
        <v>4E-05</v>
      </c>
      <c r="S668" s="157">
        <v>0</v>
      </c>
      <c r="T668" s="158">
        <f>S668*H668</f>
        <v>0</v>
      </c>
      <c r="AR668" s="159" t="s">
        <v>291</v>
      </c>
      <c r="AT668" s="159" t="s">
        <v>169</v>
      </c>
      <c r="AU668" s="159" t="s">
        <v>77</v>
      </c>
      <c r="AY668" s="12" t="s">
        <v>167</v>
      </c>
      <c r="BE668" s="160">
        <f>IF(N668="základní",J668,0)</f>
        <v>0</v>
      </c>
      <c r="BF668" s="160">
        <f>IF(N668="snížená",J668,0)</f>
        <v>0</v>
      </c>
      <c r="BG668" s="160">
        <f>IF(N668="zákl. přenesená",J668,0)</f>
        <v>0</v>
      </c>
      <c r="BH668" s="160">
        <f>IF(N668="sníž. přenesená",J668,0)</f>
        <v>0</v>
      </c>
      <c r="BI668" s="160">
        <f>IF(N668="nulová",J668,0)</f>
        <v>0</v>
      </c>
      <c r="BJ668" s="12" t="s">
        <v>75</v>
      </c>
      <c r="BK668" s="160">
        <f>ROUND(I668*H668,2)</f>
        <v>0</v>
      </c>
      <c r="BL668" s="12" t="s">
        <v>291</v>
      </c>
      <c r="BM668" s="159" t="s">
        <v>882</v>
      </c>
    </row>
    <row r="669" spans="2:47" s="25" customFormat="1" ht="19.5">
      <c r="B669" s="24"/>
      <c r="D669" s="161" t="s">
        <v>176</v>
      </c>
      <c r="F669" s="162" t="s">
        <v>883</v>
      </c>
      <c r="L669" s="24"/>
      <c r="M669" s="163"/>
      <c r="N669" s="50"/>
      <c r="O669" s="50"/>
      <c r="P669" s="50"/>
      <c r="Q669" s="50"/>
      <c r="R669" s="50"/>
      <c r="S669" s="50"/>
      <c r="T669" s="51"/>
      <c r="AT669" s="12" t="s">
        <v>176</v>
      </c>
      <c r="AU669" s="12" t="s">
        <v>77</v>
      </c>
    </row>
    <row r="670" spans="2:65" s="25" customFormat="1" ht="24" customHeight="1">
      <c r="B670" s="24"/>
      <c r="C670" s="187" t="s">
        <v>884</v>
      </c>
      <c r="D670" s="187" t="s">
        <v>228</v>
      </c>
      <c r="E670" s="188" t="s">
        <v>885</v>
      </c>
      <c r="F670" s="189" t="s">
        <v>886</v>
      </c>
      <c r="G670" s="190" t="s">
        <v>508</v>
      </c>
      <c r="H670" s="191">
        <v>4</v>
      </c>
      <c r="I670" s="4"/>
      <c r="J670" s="205">
        <f>ROUND(I670*H670,2)</f>
        <v>0</v>
      </c>
      <c r="K670" s="189" t="s">
        <v>173</v>
      </c>
      <c r="L670" s="193"/>
      <c r="M670" s="194" t="s">
        <v>1</v>
      </c>
      <c r="N670" s="195" t="s">
        <v>33</v>
      </c>
      <c r="O670" s="157">
        <v>0</v>
      </c>
      <c r="P670" s="157">
        <f>O670*H670</f>
        <v>0</v>
      </c>
      <c r="Q670" s="157">
        <v>0.0067</v>
      </c>
      <c r="R670" s="157">
        <f>Q670*H670</f>
        <v>0.0268</v>
      </c>
      <c r="S670" s="157">
        <v>0</v>
      </c>
      <c r="T670" s="158">
        <f>S670*H670</f>
        <v>0</v>
      </c>
      <c r="AR670" s="159" t="s">
        <v>435</v>
      </c>
      <c r="AT670" s="159" t="s">
        <v>228</v>
      </c>
      <c r="AU670" s="159" t="s">
        <v>77</v>
      </c>
      <c r="AY670" s="12" t="s">
        <v>167</v>
      </c>
      <c r="BE670" s="160">
        <f>IF(N670="základní",J670,0)</f>
        <v>0</v>
      </c>
      <c r="BF670" s="160">
        <f>IF(N670="snížená",J670,0)</f>
        <v>0</v>
      </c>
      <c r="BG670" s="160">
        <f>IF(N670="zákl. přenesená",J670,0)</f>
        <v>0</v>
      </c>
      <c r="BH670" s="160">
        <f>IF(N670="sníž. přenesená",J670,0)</f>
        <v>0</v>
      </c>
      <c r="BI670" s="160">
        <f>IF(N670="nulová",J670,0)</f>
        <v>0</v>
      </c>
      <c r="BJ670" s="12" t="s">
        <v>75</v>
      </c>
      <c r="BK670" s="160">
        <f>ROUND(I670*H670,2)</f>
        <v>0</v>
      </c>
      <c r="BL670" s="12" t="s">
        <v>291</v>
      </c>
      <c r="BM670" s="159" t="s">
        <v>887</v>
      </c>
    </row>
    <row r="671" spans="2:47" s="25" customFormat="1" ht="12">
      <c r="B671" s="24"/>
      <c r="D671" s="161" t="s">
        <v>176</v>
      </c>
      <c r="F671" s="162" t="s">
        <v>886</v>
      </c>
      <c r="L671" s="24"/>
      <c r="M671" s="163"/>
      <c r="N671" s="50"/>
      <c r="O671" s="50"/>
      <c r="P671" s="50"/>
      <c r="Q671" s="50"/>
      <c r="R671" s="50"/>
      <c r="S671" s="50"/>
      <c r="T671" s="51"/>
      <c r="AT671" s="12" t="s">
        <v>176</v>
      </c>
      <c r="AU671" s="12" t="s">
        <v>77</v>
      </c>
    </row>
    <row r="672" spans="2:65" s="25" customFormat="1" ht="24" customHeight="1">
      <c r="B672" s="24"/>
      <c r="C672" s="149" t="s">
        <v>888</v>
      </c>
      <c r="D672" s="149" t="s">
        <v>169</v>
      </c>
      <c r="E672" s="150" t="s">
        <v>889</v>
      </c>
      <c r="F672" s="151" t="s">
        <v>890</v>
      </c>
      <c r="G672" s="152" t="s">
        <v>208</v>
      </c>
      <c r="H672" s="153">
        <v>9.449</v>
      </c>
      <c r="I672" s="3"/>
      <c r="J672" s="154">
        <f>ROUND(I672*H672,2)</f>
        <v>0</v>
      </c>
      <c r="K672" s="151" t="s">
        <v>173</v>
      </c>
      <c r="L672" s="24"/>
      <c r="M672" s="155" t="s">
        <v>1</v>
      </c>
      <c r="N672" s="156" t="s">
        <v>33</v>
      </c>
      <c r="O672" s="157">
        <v>3.125</v>
      </c>
      <c r="P672" s="157">
        <f>O672*H672</f>
        <v>29.528125</v>
      </c>
      <c r="Q672" s="157">
        <v>0.02012</v>
      </c>
      <c r="R672" s="157">
        <f>Q672*H672</f>
        <v>0.19011387999999999</v>
      </c>
      <c r="S672" s="157">
        <v>0</v>
      </c>
      <c r="T672" s="158">
        <f>S672*H672</f>
        <v>0</v>
      </c>
      <c r="AR672" s="159" t="s">
        <v>291</v>
      </c>
      <c r="AT672" s="159" t="s">
        <v>169</v>
      </c>
      <c r="AU672" s="159" t="s">
        <v>77</v>
      </c>
      <c r="AY672" s="12" t="s">
        <v>167</v>
      </c>
      <c r="BE672" s="160">
        <f>IF(N672="základní",J672,0)</f>
        <v>0</v>
      </c>
      <c r="BF672" s="160">
        <f>IF(N672="snížená",J672,0)</f>
        <v>0</v>
      </c>
      <c r="BG672" s="160">
        <f>IF(N672="zákl. přenesená",J672,0)</f>
        <v>0</v>
      </c>
      <c r="BH672" s="160">
        <f>IF(N672="sníž. přenesená",J672,0)</f>
        <v>0</v>
      </c>
      <c r="BI672" s="160">
        <f>IF(N672="nulová",J672,0)</f>
        <v>0</v>
      </c>
      <c r="BJ672" s="12" t="s">
        <v>75</v>
      </c>
      <c r="BK672" s="160">
        <f>ROUND(I672*H672,2)</f>
        <v>0</v>
      </c>
      <c r="BL672" s="12" t="s">
        <v>291</v>
      </c>
      <c r="BM672" s="159" t="s">
        <v>891</v>
      </c>
    </row>
    <row r="673" spans="2:47" s="25" customFormat="1" ht="19.5">
      <c r="B673" s="24"/>
      <c r="D673" s="161" t="s">
        <v>176</v>
      </c>
      <c r="F673" s="162" t="s">
        <v>892</v>
      </c>
      <c r="L673" s="24"/>
      <c r="M673" s="163"/>
      <c r="N673" s="50"/>
      <c r="O673" s="50"/>
      <c r="P673" s="50"/>
      <c r="Q673" s="50"/>
      <c r="R673" s="50"/>
      <c r="S673" s="50"/>
      <c r="T673" s="51"/>
      <c r="AT673" s="12" t="s">
        <v>176</v>
      </c>
      <c r="AU673" s="12" t="s">
        <v>77</v>
      </c>
    </row>
    <row r="674" spans="2:51" s="165" customFormat="1" ht="12">
      <c r="B674" s="164"/>
      <c r="D674" s="161" t="s">
        <v>178</v>
      </c>
      <c r="E674" s="166" t="s">
        <v>1</v>
      </c>
      <c r="F674" s="167" t="s">
        <v>362</v>
      </c>
      <c r="H674" s="166" t="s">
        <v>1</v>
      </c>
      <c r="L674" s="164"/>
      <c r="M674" s="168"/>
      <c r="N674" s="169"/>
      <c r="O674" s="169"/>
      <c r="P674" s="169"/>
      <c r="Q674" s="169"/>
      <c r="R674" s="169"/>
      <c r="S674" s="169"/>
      <c r="T674" s="170"/>
      <c r="AT674" s="166" t="s">
        <v>178</v>
      </c>
      <c r="AU674" s="166" t="s">
        <v>77</v>
      </c>
      <c r="AV674" s="165" t="s">
        <v>75</v>
      </c>
      <c r="AW674" s="165" t="s">
        <v>25</v>
      </c>
      <c r="AX674" s="165" t="s">
        <v>68</v>
      </c>
      <c r="AY674" s="166" t="s">
        <v>167</v>
      </c>
    </row>
    <row r="675" spans="2:51" s="172" customFormat="1" ht="12">
      <c r="B675" s="171"/>
      <c r="D675" s="161" t="s">
        <v>178</v>
      </c>
      <c r="E675" s="173" t="s">
        <v>1</v>
      </c>
      <c r="F675" s="174" t="s">
        <v>893</v>
      </c>
      <c r="H675" s="175">
        <v>2.069</v>
      </c>
      <c r="L675" s="171"/>
      <c r="M675" s="176"/>
      <c r="N675" s="177"/>
      <c r="O675" s="177"/>
      <c r="P675" s="177"/>
      <c r="Q675" s="177"/>
      <c r="R675" s="177"/>
      <c r="S675" s="177"/>
      <c r="T675" s="178"/>
      <c r="AT675" s="173" t="s">
        <v>178</v>
      </c>
      <c r="AU675" s="173" t="s">
        <v>77</v>
      </c>
      <c r="AV675" s="172" t="s">
        <v>77</v>
      </c>
      <c r="AW675" s="172" t="s">
        <v>25</v>
      </c>
      <c r="AX675" s="172" t="s">
        <v>68</v>
      </c>
      <c r="AY675" s="173" t="s">
        <v>167</v>
      </c>
    </row>
    <row r="676" spans="2:51" s="172" customFormat="1" ht="12">
      <c r="B676" s="171"/>
      <c r="D676" s="161" t="s">
        <v>178</v>
      </c>
      <c r="E676" s="173" t="s">
        <v>1</v>
      </c>
      <c r="F676" s="174" t="s">
        <v>894</v>
      </c>
      <c r="H676" s="175">
        <v>7.38</v>
      </c>
      <c r="L676" s="171"/>
      <c r="M676" s="176"/>
      <c r="N676" s="177"/>
      <c r="O676" s="177"/>
      <c r="P676" s="177"/>
      <c r="Q676" s="177"/>
      <c r="R676" s="177"/>
      <c r="S676" s="177"/>
      <c r="T676" s="178"/>
      <c r="AT676" s="173" t="s">
        <v>178</v>
      </c>
      <c r="AU676" s="173" t="s">
        <v>77</v>
      </c>
      <c r="AV676" s="172" t="s">
        <v>77</v>
      </c>
      <c r="AW676" s="172" t="s">
        <v>25</v>
      </c>
      <c r="AX676" s="172" t="s">
        <v>68</v>
      </c>
      <c r="AY676" s="173" t="s">
        <v>167</v>
      </c>
    </row>
    <row r="677" spans="2:51" s="180" customFormat="1" ht="12">
      <c r="B677" s="179"/>
      <c r="D677" s="161" t="s">
        <v>178</v>
      </c>
      <c r="E677" s="181" t="s">
        <v>1</v>
      </c>
      <c r="F677" s="182" t="s">
        <v>204</v>
      </c>
      <c r="H677" s="183">
        <v>9.449</v>
      </c>
      <c r="L677" s="179"/>
      <c r="M677" s="184"/>
      <c r="N677" s="185"/>
      <c r="O677" s="185"/>
      <c r="P677" s="185"/>
      <c r="Q677" s="185"/>
      <c r="R677" s="185"/>
      <c r="S677" s="185"/>
      <c r="T677" s="186"/>
      <c r="AT677" s="181" t="s">
        <v>178</v>
      </c>
      <c r="AU677" s="181" t="s">
        <v>77</v>
      </c>
      <c r="AV677" s="180" t="s">
        <v>174</v>
      </c>
      <c r="AW677" s="180" t="s">
        <v>25</v>
      </c>
      <c r="AX677" s="180" t="s">
        <v>75</v>
      </c>
      <c r="AY677" s="181" t="s">
        <v>167</v>
      </c>
    </row>
    <row r="678" spans="2:65" s="25" customFormat="1" ht="24" customHeight="1">
      <c r="B678" s="24"/>
      <c r="C678" s="149" t="s">
        <v>895</v>
      </c>
      <c r="D678" s="149" t="s">
        <v>169</v>
      </c>
      <c r="E678" s="150" t="s">
        <v>896</v>
      </c>
      <c r="F678" s="151" t="s">
        <v>897</v>
      </c>
      <c r="G678" s="152" t="s">
        <v>216</v>
      </c>
      <c r="H678" s="153">
        <v>37.158</v>
      </c>
      <c r="I678" s="3"/>
      <c r="J678" s="154">
        <f>ROUND(I678*H678,2)</f>
        <v>0</v>
      </c>
      <c r="K678" s="151" t="s">
        <v>173</v>
      </c>
      <c r="L678" s="24"/>
      <c r="M678" s="155" t="s">
        <v>1</v>
      </c>
      <c r="N678" s="156" t="s">
        <v>33</v>
      </c>
      <c r="O678" s="157">
        <v>2.39</v>
      </c>
      <c r="P678" s="157">
        <f>O678*H678</f>
        <v>88.80762000000001</v>
      </c>
      <c r="Q678" s="157">
        <v>0</v>
      </c>
      <c r="R678" s="157">
        <f>Q678*H678</f>
        <v>0</v>
      </c>
      <c r="S678" s="157">
        <v>0</v>
      </c>
      <c r="T678" s="158">
        <f>S678*H678</f>
        <v>0</v>
      </c>
      <c r="AR678" s="159" t="s">
        <v>291</v>
      </c>
      <c r="AT678" s="159" t="s">
        <v>169</v>
      </c>
      <c r="AU678" s="159" t="s">
        <v>77</v>
      </c>
      <c r="AY678" s="12" t="s">
        <v>167</v>
      </c>
      <c r="BE678" s="160">
        <f>IF(N678="základní",J678,0)</f>
        <v>0</v>
      </c>
      <c r="BF678" s="160">
        <f>IF(N678="snížená",J678,0)</f>
        <v>0</v>
      </c>
      <c r="BG678" s="160">
        <f>IF(N678="zákl. přenesená",J678,0)</f>
        <v>0</v>
      </c>
      <c r="BH678" s="160">
        <f>IF(N678="sníž. přenesená",J678,0)</f>
        <v>0</v>
      </c>
      <c r="BI678" s="160">
        <f>IF(N678="nulová",J678,0)</f>
        <v>0</v>
      </c>
      <c r="BJ678" s="12" t="s">
        <v>75</v>
      </c>
      <c r="BK678" s="160">
        <f>ROUND(I678*H678,2)</f>
        <v>0</v>
      </c>
      <c r="BL678" s="12" t="s">
        <v>291</v>
      </c>
      <c r="BM678" s="159" t="s">
        <v>898</v>
      </c>
    </row>
    <row r="679" spans="2:47" s="25" customFormat="1" ht="39">
      <c r="B679" s="24"/>
      <c r="D679" s="161" t="s">
        <v>176</v>
      </c>
      <c r="F679" s="162" t="s">
        <v>899</v>
      </c>
      <c r="L679" s="24"/>
      <c r="M679" s="163"/>
      <c r="N679" s="50"/>
      <c r="O679" s="50"/>
      <c r="P679" s="50"/>
      <c r="Q679" s="50"/>
      <c r="R679" s="50"/>
      <c r="S679" s="50"/>
      <c r="T679" s="51"/>
      <c r="AT679" s="12" t="s">
        <v>176</v>
      </c>
      <c r="AU679" s="12" t="s">
        <v>77</v>
      </c>
    </row>
    <row r="680" spans="2:63" s="137" customFormat="1" ht="22.9" customHeight="1">
      <c r="B680" s="136"/>
      <c r="D680" s="138" t="s">
        <v>67</v>
      </c>
      <c r="E680" s="147" t="s">
        <v>900</v>
      </c>
      <c r="F680" s="147" t="s">
        <v>901</v>
      </c>
      <c r="J680" s="148">
        <f>BK680</f>
        <v>0</v>
      </c>
      <c r="L680" s="136"/>
      <c r="M680" s="141"/>
      <c r="N680" s="142"/>
      <c r="O680" s="142"/>
      <c r="P680" s="143">
        <f>SUM(P681:P700)</f>
        <v>15.576880000000003</v>
      </c>
      <c r="Q680" s="142"/>
      <c r="R680" s="143">
        <f>SUM(R681:R700)</f>
        <v>0.058533</v>
      </c>
      <c r="S680" s="142"/>
      <c r="T680" s="144">
        <f>SUM(T681:T700)</f>
        <v>0.042752000000000005</v>
      </c>
      <c r="AR680" s="138" t="s">
        <v>77</v>
      </c>
      <c r="AT680" s="145" t="s">
        <v>67</v>
      </c>
      <c r="AU680" s="145" t="s">
        <v>75</v>
      </c>
      <c r="AY680" s="138" t="s">
        <v>167</v>
      </c>
      <c r="BK680" s="146">
        <f>SUM(BK681:BK700)</f>
        <v>0</v>
      </c>
    </row>
    <row r="681" spans="2:65" s="25" customFormat="1" ht="16.5" customHeight="1">
      <c r="B681" s="24"/>
      <c r="C681" s="149" t="s">
        <v>902</v>
      </c>
      <c r="D681" s="149" t="s">
        <v>169</v>
      </c>
      <c r="E681" s="150" t="s">
        <v>903</v>
      </c>
      <c r="F681" s="151" t="s">
        <v>904</v>
      </c>
      <c r="G681" s="152" t="s">
        <v>727</v>
      </c>
      <c r="H681" s="153">
        <v>25.6</v>
      </c>
      <c r="I681" s="3"/>
      <c r="J681" s="154">
        <f>ROUND(I681*H681,2)</f>
        <v>0</v>
      </c>
      <c r="K681" s="151" t="s">
        <v>173</v>
      </c>
      <c r="L681" s="24"/>
      <c r="M681" s="155" t="s">
        <v>1</v>
      </c>
      <c r="N681" s="156" t="s">
        <v>33</v>
      </c>
      <c r="O681" s="157">
        <v>0.195</v>
      </c>
      <c r="P681" s="157">
        <f>O681*H681</f>
        <v>4.992000000000001</v>
      </c>
      <c r="Q681" s="157">
        <v>0</v>
      </c>
      <c r="R681" s="157">
        <f>Q681*H681</f>
        <v>0</v>
      </c>
      <c r="S681" s="157">
        <v>0.00167</v>
      </c>
      <c r="T681" s="158">
        <f>S681*H681</f>
        <v>0.042752000000000005</v>
      </c>
      <c r="AR681" s="159" t="s">
        <v>291</v>
      </c>
      <c r="AT681" s="159" t="s">
        <v>169</v>
      </c>
      <c r="AU681" s="159" t="s">
        <v>77</v>
      </c>
      <c r="AY681" s="12" t="s">
        <v>167</v>
      </c>
      <c r="BE681" s="160">
        <f>IF(N681="základní",J681,0)</f>
        <v>0</v>
      </c>
      <c r="BF681" s="160">
        <f>IF(N681="snížená",J681,0)</f>
        <v>0</v>
      </c>
      <c r="BG681" s="160">
        <f>IF(N681="zákl. přenesená",J681,0)</f>
        <v>0</v>
      </c>
      <c r="BH681" s="160">
        <f>IF(N681="sníž. přenesená",J681,0)</f>
        <v>0</v>
      </c>
      <c r="BI681" s="160">
        <f>IF(N681="nulová",J681,0)</f>
        <v>0</v>
      </c>
      <c r="BJ681" s="12" t="s">
        <v>75</v>
      </c>
      <c r="BK681" s="160">
        <f>ROUND(I681*H681,2)</f>
        <v>0</v>
      </c>
      <c r="BL681" s="12" t="s">
        <v>291</v>
      </c>
      <c r="BM681" s="159" t="s">
        <v>905</v>
      </c>
    </row>
    <row r="682" spans="2:47" s="25" customFormat="1" ht="12">
      <c r="B682" s="24"/>
      <c r="D682" s="161" t="s">
        <v>176</v>
      </c>
      <c r="F682" s="162" t="s">
        <v>906</v>
      </c>
      <c r="I682" s="9"/>
      <c r="L682" s="24"/>
      <c r="M682" s="163"/>
      <c r="N682" s="50"/>
      <c r="O682" s="50"/>
      <c r="P682" s="50"/>
      <c r="Q682" s="50"/>
      <c r="R682" s="50"/>
      <c r="S682" s="50"/>
      <c r="T682" s="51"/>
      <c r="AT682" s="12" t="s">
        <v>176</v>
      </c>
      <c r="AU682" s="12" t="s">
        <v>77</v>
      </c>
    </row>
    <row r="683" spans="2:51" s="165" customFormat="1" ht="12">
      <c r="B683" s="164"/>
      <c r="D683" s="161" t="s">
        <v>178</v>
      </c>
      <c r="E683" s="166" t="s">
        <v>1</v>
      </c>
      <c r="F683" s="167" t="s">
        <v>500</v>
      </c>
      <c r="H683" s="166" t="s">
        <v>1</v>
      </c>
      <c r="L683" s="164"/>
      <c r="M683" s="168"/>
      <c r="N683" s="169"/>
      <c r="O683" s="169"/>
      <c r="P683" s="169"/>
      <c r="Q683" s="169"/>
      <c r="R683" s="169"/>
      <c r="S683" s="169"/>
      <c r="T683" s="170"/>
      <c r="AT683" s="166" t="s">
        <v>178</v>
      </c>
      <c r="AU683" s="166" t="s">
        <v>77</v>
      </c>
      <c r="AV683" s="165" t="s">
        <v>75</v>
      </c>
      <c r="AW683" s="165" t="s">
        <v>25</v>
      </c>
      <c r="AX683" s="165" t="s">
        <v>68</v>
      </c>
      <c r="AY683" s="166" t="s">
        <v>167</v>
      </c>
    </row>
    <row r="684" spans="2:51" s="172" customFormat="1" ht="12">
      <c r="B684" s="171"/>
      <c r="D684" s="161" t="s">
        <v>178</v>
      </c>
      <c r="E684" s="173" t="s">
        <v>1</v>
      </c>
      <c r="F684" s="174" t="s">
        <v>907</v>
      </c>
      <c r="H684" s="175">
        <v>4.8</v>
      </c>
      <c r="L684" s="171"/>
      <c r="M684" s="176"/>
      <c r="N684" s="177"/>
      <c r="O684" s="177"/>
      <c r="P684" s="177"/>
      <c r="Q684" s="177"/>
      <c r="R684" s="177"/>
      <c r="S684" s="177"/>
      <c r="T684" s="178"/>
      <c r="AT684" s="173" t="s">
        <v>178</v>
      </c>
      <c r="AU684" s="173" t="s">
        <v>77</v>
      </c>
      <c r="AV684" s="172" t="s">
        <v>77</v>
      </c>
      <c r="AW684" s="172" t="s">
        <v>25</v>
      </c>
      <c r="AX684" s="172" t="s">
        <v>68</v>
      </c>
      <c r="AY684" s="173" t="s">
        <v>167</v>
      </c>
    </row>
    <row r="685" spans="2:51" s="172" customFormat="1" ht="12">
      <c r="B685" s="171"/>
      <c r="D685" s="161" t="s">
        <v>178</v>
      </c>
      <c r="E685" s="173" t="s">
        <v>1</v>
      </c>
      <c r="F685" s="174" t="s">
        <v>908</v>
      </c>
      <c r="H685" s="175">
        <v>19.2</v>
      </c>
      <c r="L685" s="171"/>
      <c r="M685" s="176"/>
      <c r="N685" s="177"/>
      <c r="O685" s="177"/>
      <c r="P685" s="177"/>
      <c r="Q685" s="177"/>
      <c r="R685" s="177"/>
      <c r="S685" s="177"/>
      <c r="T685" s="178"/>
      <c r="AT685" s="173" t="s">
        <v>178</v>
      </c>
      <c r="AU685" s="173" t="s">
        <v>77</v>
      </c>
      <c r="AV685" s="172" t="s">
        <v>77</v>
      </c>
      <c r="AW685" s="172" t="s">
        <v>25</v>
      </c>
      <c r="AX685" s="172" t="s">
        <v>68</v>
      </c>
      <c r="AY685" s="173" t="s">
        <v>167</v>
      </c>
    </row>
    <row r="686" spans="2:51" s="165" customFormat="1" ht="12">
      <c r="B686" s="164"/>
      <c r="D686" s="161" t="s">
        <v>178</v>
      </c>
      <c r="E686" s="166" t="s">
        <v>1</v>
      </c>
      <c r="F686" s="167" t="s">
        <v>503</v>
      </c>
      <c r="H686" s="166" t="s">
        <v>1</v>
      </c>
      <c r="L686" s="164"/>
      <c r="M686" s="168"/>
      <c r="N686" s="169"/>
      <c r="O686" s="169"/>
      <c r="P686" s="169"/>
      <c r="Q686" s="169"/>
      <c r="R686" s="169"/>
      <c r="S686" s="169"/>
      <c r="T686" s="170"/>
      <c r="AT686" s="166" t="s">
        <v>178</v>
      </c>
      <c r="AU686" s="166" t="s">
        <v>77</v>
      </c>
      <c r="AV686" s="165" t="s">
        <v>75</v>
      </c>
      <c r="AW686" s="165" t="s">
        <v>25</v>
      </c>
      <c r="AX686" s="165" t="s">
        <v>68</v>
      </c>
      <c r="AY686" s="166" t="s">
        <v>167</v>
      </c>
    </row>
    <row r="687" spans="2:51" s="172" customFormat="1" ht="12">
      <c r="B687" s="171"/>
      <c r="D687" s="161" t="s">
        <v>178</v>
      </c>
      <c r="E687" s="173" t="s">
        <v>1</v>
      </c>
      <c r="F687" s="174" t="s">
        <v>909</v>
      </c>
      <c r="H687" s="175">
        <v>1.6</v>
      </c>
      <c r="L687" s="171"/>
      <c r="M687" s="176"/>
      <c r="N687" s="177"/>
      <c r="O687" s="177"/>
      <c r="P687" s="177"/>
      <c r="Q687" s="177"/>
      <c r="R687" s="177"/>
      <c r="S687" s="177"/>
      <c r="T687" s="178"/>
      <c r="AT687" s="173" t="s">
        <v>178</v>
      </c>
      <c r="AU687" s="173" t="s">
        <v>77</v>
      </c>
      <c r="AV687" s="172" t="s">
        <v>77</v>
      </c>
      <c r="AW687" s="172" t="s">
        <v>25</v>
      </c>
      <c r="AX687" s="172" t="s">
        <v>68</v>
      </c>
      <c r="AY687" s="173" t="s">
        <v>167</v>
      </c>
    </row>
    <row r="688" spans="2:51" s="180" customFormat="1" ht="12">
      <c r="B688" s="179"/>
      <c r="D688" s="161" t="s">
        <v>178</v>
      </c>
      <c r="E688" s="181" t="s">
        <v>1</v>
      </c>
      <c r="F688" s="182" t="s">
        <v>204</v>
      </c>
      <c r="H688" s="183">
        <v>25.6</v>
      </c>
      <c r="L688" s="179"/>
      <c r="M688" s="184"/>
      <c r="N688" s="185"/>
      <c r="O688" s="185"/>
      <c r="P688" s="185"/>
      <c r="Q688" s="185"/>
      <c r="R688" s="185"/>
      <c r="S688" s="185"/>
      <c r="T688" s="186"/>
      <c r="AT688" s="181" t="s">
        <v>178</v>
      </c>
      <c r="AU688" s="181" t="s">
        <v>77</v>
      </c>
      <c r="AV688" s="180" t="s">
        <v>174</v>
      </c>
      <c r="AW688" s="180" t="s">
        <v>25</v>
      </c>
      <c r="AX688" s="180" t="s">
        <v>75</v>
      </c>
      <c r="AY688" s="181" t="s">
        <v>167</v>
      </c>
    </row>
    <row r="689" spans="2:65" s="25" customFormat="1" ht="24" customHeight="1">
      <c r="B689" s="24"/>
      <c r="C689" s="149" t="s">
        <v>910</v>
      </c>
      <c r="D689" s="149" t="s">
        <v>169</v>
      </c>
      <c r="E689" s="150" t="s">
        <v>911</v>
      </c>
      <c r="F689" s="151" t="s">
        <v>912</v>
      </c>
      <c r="G689" s="152" t="s">
        <v>727</v>
      </c>
      <c r="H689" s="153">
        <v>32.7</v>
      </c>
      <c r="I689" s="3"/>
      <c r="J689" s="154">
        <f>ROUND(I689*H689,2)</f>
        <v>0</v>
      </c>
      <c r="K689" s="151" t="s">
        <v>173</v>
      </c>
      <c r="L689" s="24"/>
      <c r="M689" s="155" t="s">
        <v>1</v>
      </c>
      <c r="N689" s="156" t="s">
        <v>33</v>
      </c>
      <c r="O689" s="157">
        <v>0.315</v>
      </c>
      <c r="P689" s="157">
        <f>O689*H689</f>
        <v>10.300500000000001</v>
      </c>
      <c r="Q689" s="157">
        <v>0.00179</v>
      </c>
      <c r="R689" s="157">
        <f>Q689*H689</f>
        <v>0.058533</v>
      </c>
      <c r="S689" s="157">
        <v>0</v>
      </c>
      <c r="T689" s="158">
        <f>S689*H689</f>
        <v>0</v>
      </c>
      <c r="AR689" s="159" t="s">
        <v>291</v>
      </c>
      <c r="AT689" s="159" t="s">
        <v>169</v>
      </c>
      <c r="AU689" s="159" t="s">
        <v>77</v>
      </c>
      <c r="AY689" s="12" t="s">
        <v>167</v>
      </c>
      <c r="BE689" s="160">
        <f>IF(N689="základní",J689,0)</f>
        <v>0</v>
      </c>
      <c r="BF689" s="160">
        <f>IF(N689="snížená",J689,0)</f>
        <v>0</v>
      </c>
      <c r="BG689" s="160">
        <f>IF(N689="zákl. přenesená",J689,0)</f>
        <v>0</v>
      </c>
      <c r="BH689" s="160">
        <f>IF(N689="sníž. přenesená",J689,0)</f>
        <v>0</v>
      </c>
      <c r="BI689" s="160">
        <f>IF(N689="nulová",J689,0)</f>
        <v>0</v>
      </c>
      <c r="BJ689" s="12" t="s">
        <v>75</v>
      </c>
      <c r="BK689" s="160">
        <f>ROUND(I689*H689,2)</f>
        <v>0</v>
      </c>
      <c r="BL689" s="12" t="s">
        <v>291</v>
      </c>
      <c r="BM689" s="159" t="s">
        <v>913</v>
      </c>
    </row>
    <row r="690" spans="2:47" s="25" customFormat="1" ht="19.5">
      <c r="B690" s="24"/>
      <c r="D690" s="161" t="s">
        <v>176</v>
      </c>
      <c r="F690" s="162" t="s">
        <v>914</v>
      </c>
      <c r="L690" s="24"/>
      <c r="M690" s="163"/>
      <c r="N690" s="50"/>
      <c r="O690" s="50"/>
      <c r="P690" s="50"/>
      <c r="Q690" s="50"/>
      <c r="R690" s="50"/>
      <c r="S690" s="50"/>
      <c r="T690" s="51"/>
      <c r="AT690" s="12" t="s">
        <v>176</v>
      </c>
      <c r="AU690" s="12" t="s">
        <v>77</v>
      </c>
    </row>
    <row r="691" spans="2:51" s="172" customFormat="1" ht="12">
      <c r="B691" s="171"/>
      <c r="D691" s="161" t="s">
        <v>178</v>
      </c>
      <c r="E691" s="173" t="s">
        <v>1</v>
      </c>
      <c r="F691" s="174" t="s">
        <v>915</v>
      </c>
      <c r="H691" s="175">
        <v>7.2</v>
      </c>
      <c r="L691" s="171"/>
      <c r="M691" s="176"/>
      <c r="N691" s="177"/>
      <c r="O691" s="177"/>
      <c r="P691" s="177"/>
      <c r="Q691" s="177"/>
      <c r="R691" s="177"/>
      <c r="S691" s="177"/>
      <c r="T691" s="178"/>
      <c r="AT691" s="173" t="s">
        <v>178</v>
      </c>
      <c r="AU691" s="173" t="s">
        <v>77</v>
      </c>
      <c r="AV691" s="172" t="s">
        <v>77</v>
      </c>
      <c r="AW691" s="172" t="s">
        <v>25</v>
      </c>
      <c r="AX691" s="172" t="s">
        <v>68</v>
      </c>
      <c r="AY691" s="173" t="s">
        <v>167</v>
      </c>
    </row>
    <row r="692" spans="2:51" s="172" customFormat="1" ht="12">
      <c r="B692" s="171"/>
      <c r="D692" s="161" t="s">
        <v>178</v>
      </c>
      <c r="E692" s="173" t="s">
        <v>1</v>
      </c>
      <c r="F692" s="174" t="s">
        <v>916</v>
      </c>
      <c r="H692" s="175">
        <v>12</v>
      </c>
      <c r="L692" s="171"/>
      <c r="M692" s="176"/>
      <c r="N692" s="177"/>
      <c r="O692" s="177"/>
      <c r="P692" s="177"/>
      <c r="Q692" s="177"/>
      <c r="R692" s="177"/>
      <c r="S692" s="177"/>
      <c r="T692" s="178"/>
      <c r="AT692" s="173" t="s">
        <v>178</v>
      </c>
      <c r="AU692" s="173" t="s">
        <v>77</v>
      </c>
      <c r="AV692" s="172" t="s">
        <v>77</v>
      </c>
      <c r="AW692" s="172" t="s">
        <v>25</v>
      </c>
      <c r="AX692" s="172" t="s">
        <v>68</v>
      </c>
      <c r="AY692" s="173" t="s">
        <v>167</v>
      </c>
    </row>
    <row r="693" spans="2:51" s="172" customFormat="1" ht="12">
      <c r="B693" s="171"/>
      <c r="D693" s="161" t="s">
        <v>178</v>
      </c>
      <c r="E693" s="173" t="s">
        <v>1</v>
      </c>
      <c r="F693" s="174" t="s">
        <v>907</v>
      </c>
      <c r="H693" s="175">
        <v>4.8</v>
      </c>
      <c r="L693" s="171"/>
      <c r="M693" s="176"/>
      <c r="N693" s="177"/>
      <c r="O693" s="177"/>
      <c r="P693" s="177"/>
      <c r="Q693" s="177"/>
      <c r="R693" s="177"/>
      <c r="S693" s="177"/>
      <c r="T693" s="178"/>
      <c r="AT693" s="173" t="s">
        <v>178</v>
      </c>
      <c r="AU693" s="173" t="s">
        <v>77</v>
      </c>
      <c r="AV693" s="172" t="s">
        <v>77</v>
      </c>
      <c r="AW693" s="172" t="s">
        <v>25</v>
      </c>
      <c r="AX693" s="172" t="s">
        <v>68</v>
      </c>
      <c r="AY693" s="173" t="s">
        <v>167</v>
      </c>
    </row>
    <row r="694" spans="2:51" s="172" customFormat="1" ht="12">
      <c r="B694" s="171"/>
      <c r="D694" s="161" t="s">
        <v>178</v>
      </c>
      <c r="E694" s="173" t="s">
        <v>1</v>
      </c>
      <c r="F694" s="174" t="s">
        <v>917</v>
      </c>
      <c r="H694" s="175">
        <v>2.4</v>
      </c>
      <c r="L694" s="171"/>
      <c r="M694" s="176"/>
      <c r="N694" s="177"/>
      <c r="O694" s="177"/>
      <c r="P694" s="177"/>
      <c r="Q694" s="177"/>
      <c r="R694" s="177"/>
      <c r="S694" s="177"/>
      <c r="T694" s="178"/>
      <c r="AT694" s="173" t="s">
        <v>178</v>
      </c>
      <c r="AU694" s="173" t="s">
        <v>77</v>
      </c>
      <c r="AV694" s="172" t="s">
        <v>77</v>
      </c>
      <c r="AW694" s="172" t="s">
        <v>25</v>
      </c>
      <c r="AX694" s="172" t="s">
        <v>68</v>
      </c>
      <c r="AY694" s="173" t="s">
        <v>167</v>
      </c>
    </row>
    <row r="695" spans="2:51" s="172" customFormat="1" ht="12">
      <c r="B695" s="171"/>
      <c r="D695" s="161" t="s">
        <v>178</v>
      </c>
      <c r="E695" s="173" t="s">
        <v>1</v>
      </c>
      <c r="F695" s="174" t="s">
        <v>917</v>
      </c>
      <c r="H695" s="175">
        <v>2.4</v>
      </c>
      <c r="L695" s="171"/>
      <c r="M695" s="176"/>
      <c r="N695" s="177"/>
      <c r="O695" s="177"/>
      <c r="P695" s="177"/>
      <c r="Q695" s="177"/>
      <c r="R695" s="177"/>
      <c r="S695" s="177"/>
      <c r="T695" s="178"/>
      <c r="AT695" s="173" t="s">
        <v>178</v>
      </c>
      <c r="AU695" s="173" t="s">
        <v>77</v>
      </c>
      <c r="AV695" s="172" t="s">
        <v>77</v>
      </c>
      <c r="AW695" s="172" t="s">
        <v>25</v>
      </c>
      <c r="AX695" s="172" t="s">
        <v>68</v>
      </c>
      <c r="AY695" s="173" t="s">
        <v>167</v>
      </c>
    </row>
    <row r="696" spans="2:51" s="172" customFormat="1" ht="12">
      <c r="B696" s="171"/>
      <c r="D696" s="161" t="s">
        <v>178</v>
      </c>
      <c r="E696" s="173" t="s">
        <v>1</v>
      </c>
      <c r="F696" s="174" t="s">
        <v>918</v>
      </c>
      <c r="H696" s="175">
        <v>1.5</v>
      </c>
      <c r="L696" s="171"/>
      <c r="M696" s="176"/>
      <c r="N696" s="177"/>
      <c r="O696" s="177"/>
      <c r="P696" s="177"/>
      <c r="Q696" s="177"/>
      <c r="R696" s="177"/>
      <c r="S696" s="177"/>
      <c r="T696" s="178"/>
      <c r="AT696" s="173" t="s">
        <v>178</v>
      </c>
      <c r="AU696" s="173" t="s">
        <v>77</v>
      </c>
      <c r="AV696" s="172" t="s">
        <v>77</v>
      </c>
      <c r="AW696" s="172" t="s">
        <v>25</v>
      </c>
      <c r="AX696" s="172" t="s">
        <v>68</v>
      </c>
      <c r="AY696" s="173" t="s">
        <v>167</v>
      </c>
    </row>
    <row r="697" spans="2:51" s="172" customFormat="1" ht="12">
      <c r="B697" s="171"/>
      <c r="D697" s="161" t="s">
        <v>178</v>
      </c>
      <c r="E697" s="173" t="s">
        <v>1</v>
      </c>
      <c r="F697" s="174" t="s">
        <v>917</v>
      </c>
      <c r="H697" s="175">
        <v>2.4</v>
      </c>
      <c r="L697" s="171"/>
      <c r="M697" s="176"/>
      <c r="N697" s="177"/>
      <c r="O697" s="177"/>
      <c r="P697" s="177"/>
      <c r="Q697" s="177"/>
      <c r="R697" s="177"/>
      <c r="S697" s="177"/>
      <c r="T697" s="178"/>
      <c r="AT697" s="173" t="s">
        <v>178</v>
      </c>
      <c r="AU697" s="173" t="s">
        <v>77</v>
      </c>
      <c r="AV697" s="172" t="s">
        <v>77</v>
      </c>
      <c r="AW697" s="172" t="s">
        <v>25</v>
      </c>
      <c r="AX697" s="172" t="s">
        <v>68</v>
      </c>
      <c r="AY697" s="173" t="s">
        <v>167</v>
      </c>
    </row>
    <row r="698" spans="2:51" s="180" customFormat="1" ht="12">
      <c r="B698" s="179"/>
      <c r="D698" s="161" t="s">
        <v>178</v>
      </c>
      <c r="E698" s="181" t="s">
        <v>1</v>
      </c>
      <c r="F698" s="182" t="s">
        <v>204</v>
      </c>
      <c r="H698" s="183">
        <v>32.7</v>
      </c>
      <c r="L698" s="179"/>
      <c r="M698" s="184"/>
      <c r="N698" s="185"/>
      <c r="O698" s="185"/>
      <c r="P698" s="185"/>
      <c r="Q698" s="185"/>
      <c r="R698" s="185"/>
      <c r="S698" s="185"/>
      <c r="T698" s="186"/>
      <c r="AT698" s="181" t="s">
        <v>178</v>
      </c>
      <c r="AU698" s="181" t="s">
        <v>77</v>
      </c>
      <c r="AV698" s="180" t="s">
        <v>174</v>
      </c>
      <c r="AW698" s="180" t="s">
        <v>25</v>
      </c>
      <c r="AX698" s="180" t="s">
        <v>75</v>
      </c>
      <c r="AY698" s="181" t="s">
        <v>167</v>
      </c>
    </row>
    <row r="699" spans="2:65" s="25" customFormat="1" ht="24" customHeight="1">
      <c r="B699" s="24"/>
      <c r="C699" s="149" t="s">
        <v>919</v>
      </c>
      <c r="D699" s="149" t="s">
        <v>169</v>
      </c>
      <c r="E699" s="150" t="s">
        <v>920</v>
      </c>
      <c r="F699" s="151" t="s">
        <v>921</v>
      </c>
      <c r="G699" s="152" t="s">
        <v>216</v>
      </c>
      <c r="H699" s="153">
        <v>0.059</v>
      </c>
      <c r="I699" s="3"/>
      <c r="J699" s="154">
        <f>ROUND(I699*H699,2)</f>
        <v>0</v>
      </c>
      <c r="K699" s="151" t="s">
        <v>173</v>
      </c>
      <c r="L699" s="24"/>
      <c r="M699" s="155" t="s">
        <v>1</v>
      </c>
      <c r="N699" s="156" t="s">
        <v>33</v>
      </c>
      <c r="O699" s="157">
        <v>4.82</v>
      </c>
      <c r="P699" s="157">
        <f>O699*H699</f>
        <v>0.28438</v>
      </c>
      <c r="Q699" s="157">
        <v>0</v>
      </c>
      <c r="R699" s="157">
        <f>Q699*H699</f>
        <v>0</v>
      </c>
      <c r="S699" s="157">
        <v>0</v>
      </c>
      <c r="T699" s="158">
        <f>S699*H699</f>
        <v>0</v>
      </c>
      <c r="AR699" s="159" t="s">
        <v>291</v>
      </c>
      <c r="AT699" s="159" t="s">
        <v>169</v>
      </c>
      <c r="AU699" s="159" t="s">
        <v>77</v>
      </c>
      <c r="AY699" s="12" t="s">
        <v>167</v>
      </c>
      <c r="BE699" s="160">
        <f>IF(N699="základní",J699,0)</f>
        <v>0</v>
      </c>
      <c r="BF699" s="160">
        <f>IF(N699="snížená",J699,0)</f>
        <v>0</v>
      </c>
      <c r="BG699" s="160">
        <f>IF(N699="zákl. přenesená",J699,0)</f>
        <v>0</v>
      </c>
      <c r="BH699" s="160">
        <f>IF(N699="sníž. přenesená",J699,0)</f>
        <v>0</v>
      </c>
      <c r="BI699" s="160">
        <f>IF(N699="nulová",J699,0)</f>
        <v>0</v>
      </c>
      <c r="BJ699" s="12" t="s">
        <v>75</v>
      </c>
      <c r="BK699" s="160">
        <f>ROUND(I699*H699,2)</f>
        <v>0</v>
      </c>
      <c r="BL699" s="12" t="s">
        <v>291</v>
      </c>
      <c r="BM699" s="159" t="s">
        <v>922</v>
      </c>
    </row>
    <row r="700" spans="2:47" s="25" customFormat="1" ht="29.25">
      <c r="B700" s="24"/>
      <c r="D700" s="161" t="s">
        <v>176</v>
      </c>
      <c r="F700" s="162" t="s">
        <v>923</v>
      </c>
      <c r="L700" s="24"/>
      <c r="M700" s="163"/>
      <c r="N700" s="50"/>
      <c r="O700" s="50"/>
      <c r="P700" s="50"/>
      <c r="Q700" s="50"/>
      <c r="R700" s="50"/>
      <c r="S700" s="50"/>
      <c r="T700" s="51"/>
      <c r="AT700" s="12" t="s">
        <v>176</v>
      </c>
      <c r="AU700" s="12" t="s">
        <v>77</v>
      </c>
    </row>
    <row r="701" spans="2:63" s="137" customFormat="1" ht="22.9" customHeight="1">
      <c r="B701" s="136"/>
      <c r="D701" s="138" t="s">
        <v>67</v>
      </c>
      <c r="E701" s="147" t="s">
        <v>924</v>
      </c>
      <c r="F701" s="147" t="s">
        <v>925</v>
      </c>
      <c r="J701" s="148">
        <f>BK701</f>
        <v>0</v>
      </c>
      <c r="L701" s="136"/>
      <c r="M701" s="141"/>
      <c r="N701" s="142"/>
      <c r="O701" s="142"/>
      <c r="P701" s="143">
        <f>SUM(P702:P761)</f>
        <v>10.34</v>
      </c>
      <c r="Q701" s="142"/>
      <c r="R701" s="143">
        <f>SUM(R702:R761)</f>
        <v>0.03877</v>
      </c>
      <c r="S701" s="142"/>
      <c r="T701" s="144">
        <f>SUM(T702:T761)</f>
        <v>0.151</v>
      </c>
      <c r="AR701" s="138" t="s">
        <v>77</v>
      </c>
      <c r="AT701" s="145" t="s">
        <v>67</v>
      </c>
      <c r="AU701" s="145" t="s">
        <v>75</v>
      </c>
      <c r="AY701" s="138" t="s">
        <v>167</v>
      </c>
      <c r="BK701" s="146">
        <f>SUM(BK702:BK761)</f>
        <v>0</v>
      </c>
    </row>
    <row r="702" spans="2:65" s="25" customFormat="1" ht="24" customHeight="1">
      <c r="B702" s="24"/>
      <c r="C702" s="149" t="s">
        <v>926</v>
      </c>
      <c r="D702" s="149" t="s">
        <v>169</v>
      </c>
      <c r="E702" s="150" t="s">
        <v>927</v>
      </c>
      <c r="F702" s="151" t="s">
        <v>928</v>
      </c>
      <c r="G702" s="152" t="s">
        <v>508</v>
      </c>
      <c r="H702" s="153">
        <v>11</v>
      </c>
      <c r="I702" s="3"/>
      <c r="J702" s="154">
        <f>ROUND(I702*H702,2)</f>
        <v>0</v>
      </c>
      <c r="K702" s="151" t="s">
        <v>173</v>
      </c>
      <c r="L702" s="24"/>
      <c r="M702" s="155" t="s">
        <v>1</v>
      </c>
      <c r="N702" s="156" t="s">
        <v>33</v>
      </c>
      <c r="O702" s="157">
        <v>0.12</v>
      </c>
      <c r="P702" s="157">
        <f>O702*H702</f>
        <v>1.3199999999999998</v>
      </c>
      <c r="Q702" s="157">
        <v>0</v>
      </c>
      <c r="R702" s="157">
        <f>Q702*H702</f>
        <v>0</v>
      </c>
      <c r="S702" s="157">
        <v>0.005</v>
      </c>
      <c r="T702" s="158">
        <f>S702*H702</f>
        <v>0.055</v>
      </c>
      <c r="AR702" s="159" t="s">
        <v>291</v>
      </c>
      <c r="AT702" s="159" t="s">
        <v>169</v>
      </c>
      <c r="AU702" s="159" t="s">
        <v>77</v>
      </c>
      <c r="AY702" s="12" t="s">
        <v>167</v>
      </c>
      <c r="BE702" s="160">
        <f>IF(N702="základní",J702,0)</f>
        <v>0</v>
      </c>
      <c r="BF702" s="160">
        <f>IF(N702="snížená",J702,0)</f>
        <v>0</v>
      </c>
      <c r="BG702" s="160">
        <f>IF(N702="zákl. přenesená",J702,0)</f>
        <v>0</v>
      </c>
      <c r="BH702" s="160">
        <f>IF(N702="sníž. přenesená",J702,0)</f>
        <v>0</v>
      </c>
      <c r="BI702" s="160">
        <f>IF(N702="nulová",J702,0)</f>
        <v>0</v>
      </c>
      <c r="BJ702" s="12" t="s">
        <v>75</v>
      </c>
      <c r="BK702" s="160">
        <f>ROUND(I702*H702,2)</f>
        <v>0</v>
      </c>
      <c r="BL702" s="12" t="s">
        <v>291</v>
      </c>
      <c r="BM702" s="159" t="s">
        <v>929</v>
      </c>
    </row>
    <row r="703" spans="2:47" s="25" customFormat="1" ht="19.5">
      <c r="B703" s="24"/>
      <c r="D703" s="161" t="s">
        <v>176</v>
      </c>
      <c r="F703" s="162" t="s">
        <v>930</v>
      </c>
      <c r="L703" s="24"/>
      <c r="M703" s="163"/>
      <c r="N703" s="50"/>
      <c r="O703" s="50"/>
      <c r="P703" s="50"/>
      <c r="Q703" s="50"/>
      <c r="R703" s="50"/>
      <c r="S703" s="50"/>
      <c r="T703" s="51"/>
      <c r="AT703" s="12" t="s">
        <v>176</v>
      </c>
      <c r="AU703" s="12" t="s">
        <v>77</v>
      </c>
    </row>
    <row r="704" spans="2:51" s="165" customFormat="1" ht="12">
      <c r="B704" s="164"/>
      <c r="D704" s="161" t="s">
        <v>178</v>
      </c>
      <c r="E704" s="166" t="s">
        <v>1</v>
      </c>
      <c r="F704" s="167" t="s">
        <v>500</v>
      </c>
      <c r="H704" s="166" t="s">
        <v>1</v>
      </c>
      <c r="L704" s="164"/>
      <c r="M704" s="168"/>
      <c r="N704" s="169"/>
      <c r="O704" s="169"/>
      <c r="P704" s="169"/>
      <c r="Q704" s="169"/>
      <c r="R704" s="169"/>
      <c r="S704" s="169"/>
      <c r="T704" s="170"/>
      <c r="AT704" s="166" t="s">
        <v>178</v>
      </c>
      <c r="AU704" s="166" t="s">
        <v>77</v>
      </c>
      <c r="AV704" s="165" t="s">
        <v>75</v>
      </c>
      <c r="AW704" s="165" t="s">
        <v>25</v>
      </c>
      <c r="AX704" s="165" t="s">
        <v>68</v>
      </c>
      <c r="AY704" s="166" t="s">
        <v>167</v>
      </c>
    </row>
    <row r="705" spans="2:51" s="172" customFormat="1" ht="12">
      <c r="B705" s="171"/>
      <c r="D705" s="161" t="s">
        <v>178</v>
      </c>
      <c r="E705" s="173" t="s">
        <v>1</v>
      </c>
      <c r="F705" s="174" t="s">
        <v>77</v>
      </c>
      <c r="H705" s="175">
        <v>2</v>
      </c>
      <c r="L705" s="171"/>
      <c r="M705" s="176"/>
      <c r="N705" s="177"/>
      <c r="O705" s="177"/>
      <c r="P705" s="177"/>
      <c r="Q705" s="177"/>
      <c r="R705" s="177"/>
      <c r="S705" s="177"/>
      <c r="T705" s="178"/>
      <c r="AT705" s="173" t="s">
        <v>178</v>
      </c>
      <c r="AU705" s="173" t="s">
        <v>77</v>
      </c>
      <c r="AV705" s="172" t="s">
        <v>77</v>
      </c>
      <c r="AW705" s="172" t="s">
        <v>25</v>
      </c>
      <c r="AX705" s="172" t="s">
        <v>68</v>
      </c>
      <c r="AY705" s="173" t="s">
        <v>167</v>
      </c>
    </row>
    <row r="706" spans="2:51" s="172" customFormat="1" ht="12">
      <c r="B706" s="171"/>
      <c r="D706" s="161" t="s">
        <v>178</v>
      </c>
      <c r="E706" s="173" t="s">
        <v>1</v>
      </c>
      <c r="F706" s="174" t="s">
        <v>231</v>
      </c>
      <c r="H706" s="175">
        <v>8</v>
      </c>
      <c r="L706" s="171"/>
      <c r="M706" s="176"/>
      <c r="N706" s="177"/>
      <c r="O706" s="177"/>
      <c r="P706" s="177"/>
      <c r="Q706" s="177"/>
      <c r="R706" s="177"/>
      <c r="S706" s="177"/>
      <c r="T706" s="178"/>
      <c r="AT706" s="173" t="s">
        <v>178</v>
      </c>
      <c r="AU706" s="173" t="s">
        <v>77</v>
      </c>
      <c r="AV706" s="172" t="s">
        <v>77</v>
      </c>
      <c r="AW706" s="172" t="s">
        <v>25</v>
      </c>
      <c r="AX706" s="172" t="s">
        <v>68</v>
      </c>
      <c r="AY706" s="173" t="s">
        <v>167</v>
      </c>
    </row>
    <row r="707" spans="2:51" s="165" customFormat="1" ht="12">
      <c r="B707" s="164"/>
      <c r="D707" s="161" t="s">
        <v>178</v>
      </c>
      <c r="E707" s="166" t="s">
        <v>1</v>
      </c>
      <c r="F707" s="167" t="s">
        <v>503</v>
      </c>
      <c r="H707" s="166" t="s">
        <v>1</v>
      </c>
      <c r="L707" s="164"/>
      <c r="M707" s="168"/>
      <c r="N707" s="169"/>
      <c r="O707" s="169"/>
      <c r="P707" s="169"/>
      <c r="Q707" s="169"/>
      <c r="R707" s="169"/>
      <c r="S707" s="169"/>
      <c r="T707" s="170"/>
      <c r="AT707" s="166" t="s">
        <v>178</v>
      </c>
      <c r="AU707" s="166" t="s">
        <v>77</v>
      </c>
      <c r="AV707" s="165" t="s">
        <v>75</v>
      </c>
      <c r="AW707" s="165" t="s">
        <v>25</v>
      </c>
      <c r="AX707" s="165" t="s">
        <v>68</v>
      </c>
      <c r="AY707" s="166" t="s">
        <v>167</v>
      </c>
    </row>
    <row r="708" spans="2:51" s="172" customFormat="1" ht="12">
      <c r="B708" s="171"/>
      <c r="D708" s="161" t="s">
        <v>178</v>
      </c>
      <c r="E708" s="173" t="s">
        <v>1</v>
      </c>
      <c r="F708" s="174" t="s">
        <v>75</v>
      </c>
      <c r="H708" s="175">
        <v>1</v>
      </c>
      <c r="L708" s="171"/>
      <c r="M708" s="176"/>
      <c r="N708" s="177"/>
      <c r="O708" s="177"/>
      <c r="P708" s="177"/>
      <c r="Q708" s="177"/>
      <c r="R708" s="177"/>
      <c r="S708" s="177"/>
      <c r="T708" s="178"/>
      <c r="AT708" s="173" t="s">
        <v>178</v>
      </c>
      <c r="AU708" s="173" t="s">
        <v>77</v>
      </c>
      <c r="AV708" s="172" t="s">
        <v>77</v>
      </c>
      <c r="AW708" s="172" t="s">
        <v>25</v>
      </c>
      <c r="AX708" s="172" t="s">
        <v>68</v>
      </c>
      <c r="AY708" s="173" t="s">
        <v>167</v>
      </c>
    </row>
    <row r="709" spans="2:51" s="180" customFormat="1" ht="12">
      <c r="B709" s="179"/>
      <c r="D709" s="161" t="s">
        <v>178</v>
      </c>
      <c r="E709" s="181" t="s">
        <v>1</v>
      </c>
      <c r="F709" s="182" t="s">
        <v>204</v>
      </c>
      <c r="H709" s="183">
        <v>11</v>
      </c>
      <c r="L709" s="179"/>
      <c r="M709" s="184"/>
      <c r="N709" s="185"/>
      <c r="O709" s="185"/>
      <c r="P709" s="185"/>
      <c r="Q709" s="185"/>
      <c r="R709" s="185"/>
      <c r="S709" s="185"/>
      <c r="T709" s="186"/>
      <c r="AT709" s="181" t="s">
        <v>178</v>
      </c>
      <c r="AU709" s="181" t="s">
        <v>77</v>
      </c>
      <c r="AV709" s="180" t="s">
        <v>174</v>
      </c>
      <c r="AW709" s="180" t="s">
        <v>25</v>
      </c>
      <c r="AX709" s="180" t="s">
        <v>75</v>
      </c>
      <c r="AY709" s="181" t="s">
        <v>167</v>
      </c>
    </row>
    <row r="710" spans="2:65" s="25" customFormat="1" ht="24" customHeight="1">
      <c r="B710" s="24"/>
      <c r="C710" s="149" t="s">
        <v>931</v>
      </c>
      <c r="D710" s="149" t="s">
        <v>169</v>
      </c>
      <c r="E710" s="150" t="s">
        <v>932</v>
      </c>
      <c r="F710" s="151" t="s">
        <v>933</v>
      </c>
      <c r="G710" s="152" t="s">
        <v>508</v>
      </c>
      <c r="H710" s="153">
        <v>4</v>
      </c>
      <c r="I710" s="3"/>
      <c r="J710" s="154">
        <f>ROUND(I710*H710,2)</f>
        <v>0</v>
      </c>
      <c r="K710" s="151" t="s">
        <v>173</v>
      </c>
      <c r="L710" s="24"/>
      <c r="M710" s="155" t="s">
        <v>1</v>
      </c>
      <c r="N710" s="156" t="s">
        <v>33</v>
      </c>
      <c r="O710" s="157">
        <v>0.05</v>
      </c>
      <c r="P710" s="157">
        <f>O710*H710</f>
        <v>0.2</v>
      </c>
      <c r="Q710" s="157">
        <v>0</v>
      </c>
      <c r="R710" s="157">
        <f>Q710*H710</f>
        <v>0</v>
      </c>
      <c r="S710" s="157">
        <v>0.024</v>
      </c>
      <c r="T710" s="158">
        <f>S710*H710</f>
        <v>0.096</v>
      </c>
      <c r="AR710" s="159" t="s">
        <v>291</v>
      </c>
      <c r="AT710" s="159" t="s">
        <v>169</v>
      </c>
      <c r="AU710" s="159" t="s">
        <v>77</v>
      </c>
      <c r="AY710" s="12" t="s">
        <v>167</v>
      </c>
      <c r="BE710" s="160">
        <f>IF(N710="základní",J710,0)</f>
        <v>0</v>
      </c>
      <c r="BF710" s="160">
        <f>IF(N710="snížená",J710,0)</f>
        <v>0</v>
      </c>
      <c r="BG710" s="160">
        <f>IF(N710="zákl. přenesená",J710,0)</f>
        <v>0</v>
      </c>
      <c r="BH710" s="160">
        <f>IF(N710="sníž. přenesená",J710,0)</f>
        <v>0</v>
      </c>
      <c r="BI710" s="160">
        <f>IF(N710="nulová",J710,0)</f>
        <v>0</v>
      </c>
      <c r="BJ710" s="12" t="s">
        <v>75</v>
      </c>
      <c r="BK710" s="160">
        <f>ROUND(I710*H710,2)</f>
        <v>0</v>
      </c>
      <c r="BL710" s="12" t="s">
        <v>291</v>
      </c>
      <c r="BM710" s="159" t="s">
        <v>934</v>
      </c>
    </row>
    <row r="711" spans="2:47" s="25" customFormat="1" ht="29.25">
      <c r="B711" s="24"/>
      <c r="D711" s="161" t="s">
        <v>176</v>
      </c>
      <c r="F711" s="162" t="s">
        <v>935</v>
      </c>
      <c r="L711" s="24"/>
      <c r="M711" s="163"/>
      <c r="N711" s="50"/>
      <c r="O711" s="50"/>
      <c r="P711" s="50"/>
      <c r="Q711" s="50"/>
      <c r="R711" s="50"/>
      <c r="S711" s="50"/>
      <c r="T711" s="51"/>
      <c r="AT711" s="12" t="s">
        <v>176</v>
      </c>
      <c r="AU711" s="12" t="s">
        <v>77</v>
      </c>
    </row>
    <row r="712" spans="2:51" s="165" customFormat="1" ht="12">
      <c r="B712" s="164"/>
      <c r="D712" s="161" t="s">
        <v>178</v>
      </c>
      <c r="E712" s="166" t="s">
        <v>1</v>
      </c>
      <c r="F712" s="167" t="s">
        <v>936</v>
      </c>
      <c r="H712" s="166" t="s">
        <v>1</v>
      </c>
      <c r="L712" s="164"/>
      <c r="M712" s="168"/>
      <c r="N712" s="169"/>
      <c r="O712" s="169"/>
      <c r="P712" s="169"/>
      <c r="Q712" s="169"/>
      <c r="R712" s="169"/>
      <c r="S712" s="169"/>
      <c r="T712" s="170"/>
      <c r="AT712" s="166" t="s">
        <v>178</v>
      </c>
      <c r="AU712" s="166" t="s">
        <v>77</v>
      </c>
      <c r="AV712" s="165" t="s">
        <v>75</v>
      </c>
      <c r="AW712" s="165" t="s">
        <v>25</v>
      </c>
      <c r="AX712" s="165" t="s">
        <v>68</v>
      </c>
      <c r="AY712" s="166" t="s">
        <v>167</v>
      </c>
    </row>
    <row r="713" spans="2:51" s="172" customFormat="1" ht="12">
      <c r="B713" s="171"/>
      <c r="D713" s="161" t="s">
        <v>178</v>
      </c>
      <c r="E713" s="173" t="s">
        <v>1</v>
      </c>
      <c r="F713" s="174" t="s">
        <v>937</v>
      </c>
      <c r="H713" s="175">
        <v>4</v>
      </c>
      <c r="L713" s="171"/>
      <c r="M713" s="176"/>
      <c r="N713" s="177"/>
      <c r="O713" s="177"/>
      <c r="P713" s="177"/>
      <c r="Q713" s="177"/>
      <c r="R713" s="177"/>
      <c r="S713" s="177"/>
      <c r="T713" s="178"/>
      <c r="AT713" s="173" t="s">
        <v>178</v>
      </c>
      <c r="AU713" s="173" t="s">
        <v>77</v>
      </c>
      <c r="AV713" s="172" t="s">
        <v>77</v>
      </c>
      <c r="AW713" s="172" t="s">
        <v>25</v>
      </c>
      <c r="AX713" s="172" t="s">
        <v>75</v>
      </c>
      <c r="AY713" s="173" t="s">
        <v>167</v>
      </c>
    </row>
    <row r="714" spans="2:65" s="25" customFormat="1" ht="16.5" customHeight="1">
      <c r="B714" s="24"/>
      <c r="C714" s="149" t="s">
        <v>938</v>
      </c>
      <c r="D714" s="149" t="s">
        <v>169</v>
      </c>
      <c r="E714" s="150" t="s">
        <v>939</v>
      </c>
      <c r="F714" s="151" t="s">
        <v>940</v>
      </c>
      <c r="G714" s="152" t="s">
        <v>941</v>
      </c>
      <c r="H714" s="153">
        <v>3</v>
      </c>
      <c r="I714" s="3"/>
      <c r="J714" s="154">
        <f>ROUND(I714*H714,2)</f>
        <v>0</v>
      </c>
      <c r="K714" s="151" t="s">
        <v>1</v>
      </c>
      <c r="L714" s="24"/>
      <c r="M714" s="155" t="s">
        <v>1</v>
      </c>
      <c r="N714" s="156" t="s">
        <v>33</v>
      </c>
      <c r="O714" s="157">
        <v>0</v>
      </c>
      <c r="P714" s="157">
        <f>O714*H714</f>
        <v>0</v>
      </c>
      <c r="Q714" s="157">
        <v>0</v>
      </c>
      <c r="R714" s="157">
        <f>Q714*H714</f>
        <v>0</v>
      </c>
      <c r="S714" s="157">
        <v>0</v>
      </c>
      <c r="T714" s="158">
        <f>S714*H714</f>
        <v>0</v>
      </c>
      <c r="AR714" s="159" t="s">
        <v>291</v>
      </c>
      <c r="AT714" s="159" t="s">
        <v>169</v>
      </c>
      <c r="AU714" s="159" t="s">
        <v>77</v>
      </c>
      <c r="AY714" s="12" t="s">
        <v>167</v>
      </c>
      <c r="BE714" s="160">
        <f>IF(N714="základní",J714,0)</f>
        <v>0</v>
      </c>
      <c r="BF714" s="160">
        <f>IF(N714="snížená",J714,0)</f>
        <v>0</v>
      </c>
      <c r="BG714" s="160">
        <f>IF(N714="zákl. přenesená",J714,0)</f>
        <v>0</v>
      </c>
      <c r="BH714" s="160">
        <f>IF(N714="sníž. přenesená",J714,0)</f>
        <v>0</v>
      </c>
      <c r="BI714" s="160">
        <f>IF(N714="nulová",J714,0)</f>
        <v>0</v>
      </c>
      <c r="BJ714" s="12" t="s">
        <v>75</v>
      </c>
      <c r="BK714" s="160">
        <f>ROUND(I714*H714,2)</f>
        <v>0</v>
      </c>
      <c r="BL714" s="12" t="s">
        <v>291</v>
      </c>
      <c r="BM714" s="159" t="s">
        <v>942</v>
      </c>
    </row>
    <row r="715" spans="2:47" s="25" customFormat="1" ht="107.25">
      <c r="B715" s="24"/>
      <c r="D715" s="161" t="s">
        <v>176</v>
      </c>
      <c r="F715" s="162" t="s">
        <v>943</v>
      </c>
      <c r="L715" s="24"/>
      <c r="M715" s="163"/>
      <c r="N715" s="50"/>
      <c r="O715" s="50"/>
      <c r="P715" s="50"/>
      <c r="Q715" s="50"/>
      <c r="R715" s="50"/>
      <c r="S715" s="50"/>
      <c r="T715" s="51"/>
      <c r="AT715" s="12" t="s">
        <v>176</v>
      </c>
      <c r="AU715" s="12" t="s">
        <v>77</v>
      </c>
    </row>
    <row r="716" spans="2:65" s="25" customFormat="1" ht="16.5" customHeight="1">
      <c r="B716" s="24"/>
      <c r="C716" s="149" t="s">
        <v>944</v>
      </c>
      <c r="D716" s="149" t="s">
        <v>169</v>
      </c>
      <c r="E716" s="150" t="s">
        <v>945</v>
      </c>
      <c r="F716" s="151" t="s">
        <v>946</v>
      </c>
      <c r="G716" s="152" t="s">
        <v>941</v>
      </c>
      <c r="H716" s="153">
        <v>5</v>
      </c>
      <c r="I716" s="3"/>
      <c r="J716" s="154">
        <f>ROUND(I716*H716,2)</f>
        <v>0</v>
      </c>
      <c r="K716" s="151" t="s">
        <v>1</v>
      </c>
      <c r="L716" s="24"/>
      <c r="M716" s="155" t="s">
        <v>1</v>
      </c>
      <c r="N716" s="156" t="s">
        <v>33</v>
      </c>
      <c r="O716" s="157">
        <v>0</v>
      </c>
      <c r="P716" s="157">
        <f>O716*H716</f>
        <v>0</v>
      </c>
      <c r="Q716" s="157">
        <v>0</v>
      </c>
      <c r="R716" s="157">
        <f>Q716*H716</f>
        <v>0</v>
      </c>
      <c r="S716" s="157">
        <v>0</v>
      </c>
      <c r="T716" s="158">
        <f>S716*H716</f>
        <v>0</v>
      </c>
      <c r="AR716" s="159" t="s">
        <v>291</v>
      </c>
      <c r="AT716" s="159" t="s">
        <v>169</v>
      </c>
      <c r="AU716" s="159" t="s">
        <v>77</v>
      </c>
      <c r="AY716" s="12" t="s">
        <v>167</v>
      </c>
      <c r="BE716" s="160">
        <f>IF(N716="základní",J716,0)</f>
        <v>0</v>
      </c>
      <c r="BF716" s="160">
        <f>IF(N716="snížená",J716,0)</f>
        <v>0</v>
      </c>
      <c r="BG716" s="160">
        <f>IF(N716="zákl. přenesená",J716,0)</f>
        <v>0</v>
      </c>
      <c r="BH716" s="160">
        <f>IF(N716="sníž. přenesená",J716,0)</f>
        <v>0</v>
      </c>
      <c r="BI716" s="160">
        <f>IF(N716="nulová",J716,0)</f>
        <v>0</v>
      </c>
      <c r="BJ716" s="12" t="s">
        <v>75</v>
      </c>
      <c r="BK716" s="160">
        <f>ROUND(I716*H716,2)</f>
        <v>0</v>
      </c>
      <c r="BL716" s="12" t="s">
        <v>291</v>
      </c>
      <c r="BM716" s="159" t="s">
        <v>947</v>
      </c>
    </row>
    <row r="717" spans="2:47" s="25" customFormat="1" ht="97.5">
      <c r="B717" s="24"/>
      <c r="D717" s="161" t="s">
        <v>176</v>
      </c>
      <c r="F717" s="162" t="s">
        <v>948</v>
      </c>
      <c r="L717" s="24"/>
      <c r="M717" s="163"/>
      <c r="N717" s="50"/>
      <c r="O717" s="50"/>
      <c r="P717" s="50"/>
      <c r="Q717" s="50"/>
      <c r="R717" s="50"/>
      <c r="S717" s="50"/>
      <c r="T717" s="51"/>
      <c r="AT717" s="12" t="s">
        <v>176</v>
      </c>
      <c r="AU717" s="12" t="s">
        <v>77</v>
      </c>
    </row>
    <row r="718" spans="2:65" s="25" customFormat="1" ht="16.5" customHeight="1">
      <c r="B718" s="24"/>
      <c r="C718" s="149" t="s">
        <v>949</v>
      </c>
      <c r="D718" s="149" t="s">
        <v>169</v>
      </c>
      <c r="E718" s="150" t="s">
        <v>950</v>
      </c>
      <c r="F718" s="151" t="s">
        <v>951</v>
      </c>
      <c r="G718" s="152" t="s">
        <v>941</v>
      </c>
      <c r="H718" s="153">
        <v>2</v>
      </c>
      <c r="I718" s="3"/>
      <c r="J718" s="154">
        <f>ROUND(I718*H718,2)</f>
        <v>0</v>
      </c>
      <c r="K718" s="151" t="s">
        <v>1</v>
      </c>
      <c r="L718" s="24"/>
      <c r="M718" s="155" t="s">
        <v>1</v>
      </c>
      <c r="N718" s="156" t="s">
        <v>33</v>
      </c>
      <c r="O718" s="157">
        <v>0</v>
      </c>
      <c r="P718" s="157">
        <f>O718*H718</f>
        <v>0</v>
      </c>
      <c r="Q718" s="157">
        <v>0</v>
      </c>
      <c r="R718" s="157">
        <f>Q718*H718</f>
        <v>0</v>
      </c>
      <c r="S718" s="157">
        <v>0</v>
      </c>
      <c r="T718" s="158">
        <f>S718*H718</f>
        <v>0</v>
      </c>
      <c r="AR718" s="159" t="s">
        <v>291</v>
      </c>
      <c r="AT718" s="159" t="s">
        <v>169</v>
      </c>
      <c r="AU718" s="159" t="s">
        <v>77</v>
      </c>
      <c r="AY718" s="12" t="s">
        <v>167</v>
      </c>
      <c r="BE718" s="160">
        <f>IF(N718="základní",J718,0)</f>
        <v>0</v>
      </c>
      <c r="BF718" s="160">
        <f>IF(N718="snížená",J718,0)</f>
        <v>0</v>
      </c>
      <c r="BG718" s="160">
        <f>IF(N718="zákl. přenesená",J718,0)</f>
        <v>0</v>
      </c>
      <c r="BH718" s="160">
        <f>IF(N718="sníž. přenesená",J718,0)</f>
        <v>0</v>
      </c>
      <c r="BI718" s="160">
        <f>IF(N718="nulová",J718,0)</f>
        <v>0</v>
      </c>
      <c r="BJ718" s="12" t="s">
        <v>75</v>
      </c>
      <c r="BK718" s="160">
        <f>ROUND(I718*H718,2)</f>
        <v>0</v>
      </c>
      <c r="BL718" s="12" t="s">
        <v>291</v>
      </c>
      <c r="BM718" s="159" t="s">
        <v>952</v>
      </c>
    </row>
    <row r="719" spans="2:47" s="25" customFormat="1" ht="107.25">
      <c r="B719" s="24"/>
      <c r="D719" s="161" t="s">
        <v>176</v>
      </c>
      <c r="F719" s="162" t="s">
        <v>953</v>
      </c>
      <c r="L719" s="24"/>
      <c r="M719" s="163"/>
      <c r="N719" s="50"/>
      <c r="O719" s="50"/>
      <c r="P719" s="50"/>
      <c r="Q719" s="50"/>
      <c r="R719" s="50"/>
      <c r="S719" s="50"/>
      <c r="T719" s="51"/>
      <c r="AT719" s="12" t="s">
        <v>176</v>
      </c>
      <c r="AU719" s="12" t="s">
        <v>77</v>
      </c>
    </row>
    <row r="720" spans="2:65" s="25" customFormat="1" ht="16.5" customHeight="1">
      <c r="B720" s="24"/>
      <c r="C720" s="149" t="s">
        <v>954</v>
      </c>
      <c r="D720" s="149" t="s">
        <v>169</v>
      </c>
      <c r="E720" s="150" t="s">
        <v>955</v>
      </c>
      <c r="F720" s="151" t="s">
        <v>956</v>
      </c>
      <c r="G720" s="152" t="s">
        <v>941</v>
      </c>
      <c r="H720" s="153">
        <v>1</v>
      </c>
      <c r="I720" s="3"/>
      <c r="J720" s="154">
        <f>ROUND(I720*H720,2)</f>
        <v>0</v>
      </c>
      <c r="K720" s="151" t="s">
        <v>1</v>
      </c>
      <c r="L720" s="24"/>
      <c r="M720" s="155" t="s">
        <v>1</v>
      </c>
      <c r="N720" s="156" t="s">
        <v>33</v>
      </c>
      <c r="O720" s="157">
        <v>0</v>
      </c>
      <c r="P720" s="157">
        <f>O720*H720</f>
        <v>0</v>
      </c>
      <c r="Q720" s="157">
        <v>0</v>
      </c>
      <c r="R720" s="157">
        <f>Q720*H720</f>
        <v>0</v>
      </c>
      <c r="S720" s="157">
        <v>0</v>
      </c>
      <c r="T720" s="158">
        <f>S720*H720</f>
        <v>0</v>
      </c>
      <c r="AR720" s="159" t="s">
        <v>291</v>
      </c>
      <c r="AT720" s="159" t="s">
        <v>169</v>
      </c>
      <c r="AU720" s="159" t="s">
        <v>77</v>
      </c>
      <c r="AY720" s="12" t="s">
        <v>167</v>
      </c>
      <c r="BE720" s="160">
        <f>IF(N720="základní",J720,0)</f>
        <v>0</v>
      </c>
      <c r="BF720" s="160">
        <f>IF(N720="snížená",J720,0)</f>
        <v>0</v>
      </c>
      <c r="BG720" s="160">
        <f>IF(N720="zákl. přenesená",J720,0)</f>
        <v>0</v>
      </c>
      <c r="BH720" s="160">
        <f>IF(N720="sníž. přenesená",J720,0)</f>
        <v>0</v>
      </c>
      <c r="BI720" s="160">
        <f>IF(N720="nulová",J720,0)</f>
        <v>0</v>
      </c>
      <c r="BJ720" s="12" t="s">
        <v>75</v>
      </c>
      <c r="BK720" s="160">
        <f>ROUND(I720*H720,2)</f>
        <v>0</v>
      </c>
      <c r="BL720" s="12" t="s">
        <v>291</v>
      </c>
      <c r="BM720" s="159" t="s">
        <v>957</v>
      </c>
    </row>
    <row r="721" spans="2:47" s="25" customFormat="1" ht="107.25">
      <c r="B721" s="24"/>
      <c r="D721" s="161" t="s">
        <v>176</v>
      </c>
      <c r="F721" s="162" t="s">
        <v>958</v>
      </c>
      <c r="L721" s="24"/>
      <c r="M721" s="163"/>
      <c r="N721" s="50"/>
      <c r="O721" s="50"/>
      <c r="P721" s="50"/>
      <c r="Q721" s="50"/>
      <c r="R721" s="50"/>
      <c r="S721" s="50"/>
      <c r="T721" s="51"/>
      <c r="AT721" s="12" t="s">
        <v>176</v>
      </c>
      <c r="AU721" s="12" t="s">
        <v>77</v>
      </c>
    </row>
    <row r="722" spans="2:65" s="25" customFormat="1" ht="16.5" customHeight="1">
      <c r="B722" s="24"/>
      <c r="C722" s="149" t="s">
        <v>959</v>
      </c>
      <c r="D722" s="149" t="s">
        <v>169</v>
      </c>
      <c r="E722" s="150" t="s">
        <v>960</v>
      </c>
      <c r="F722" s="151" t="s">
        <v>961</v>
      </c>
      <c r="G722" s="152" t="s">
        <v>941</v>
      </c>
      <c r="H722" s="153">
        <v>1</v>
      </c>
      <c r="I722" s="3"/>
      <c r="J722" s="154">
        <f>ROUND(I722*H722,2)</f>
        <v>0</v>
      </c>
      <c r="K722" s="151" t="s">
        <v>1</v>
      </c>
      <c r="L722" s="24"/>
      <c r="M722" s="155" t="s">
        <v>1</v>
      </c>
      <c r="N722" s="156" t="s">
        <v>33</v>
      </c>
      <c r="O722" s="157">
        <v>0</v>
      </c>
      <c r="P722" s="157">
        <f>O722*H722</f>
        <v>0</v>
      </c>
      <c r="Q722" s="157">
        <v>0</v>
      </c>
      <c r="R722" s="157">
        <f>Q722*H722</f>
        <v>0</v>
      </c>
      <c r="S722" s="157">
        <v>0</v>
      </c>
      <c r="T722" s="158">
        <f>S722*H722</f>
        <v>0</v>
      </c>
      <c r="AR722" s="159" t="s">
        <v>291</v>
      </c>
      <c r="AT722" s="159" t="s">
        <v>169</v>
      </c>
      <c r="AU722" s="159" t="s">
        <v>77</v>
      </c>
      <c r="AY722" s="12" t="s">
        <v>167</v>
      </c>
      <c r="BE722" s="160">
        <f>IF(N722="základní",J722,0)</f>
        <v>0</v>
      </c>
      <c r="BF722" s="160">
        <f>IF(N722="snížená",J722,0)</f>
        <v>0</v>
      </c>
      <c r="BG722" s="160">
        <f>IF(N722="zákl. přenesená",J722,0)</f>
        <v>0</v>
      </c>
      <c r="BH722" s="160">
        <f>IF(N722="sníž. přenesená",J722,0)</f>
        <v>0</v>
      </c>
      <c r="BI722" s="160">
        <f>IF(N722="nulová",J722,0)</f>
        <v>0</v>
      </c>
      <c r="BJ722" s="12" t="s">
        <v>75</v>
      </c>
      <c r="BK722" s="160">
        <f>ROUND(I722*H722,2)</f>
        <v>0</v>
      </c>
      <c r="BL722" s="12" t="s">
        <v>291</v>
      </c>
      <c r="BM722" s="159" t="s">
        <v>962</v>
      </c>
    </row>
    <row r="723" spans="2:47" s="25" customFormat="1" ht="107.25">
      <c r="B723" s="24"/>
      <c r="D723" s="161" t="s">
        <v>176</v>
      </c>
      <c r="F723" s="162" t="s">
        <v>963</v>
      </c>
      <c r="L723" s="24"/>
      <c r="M723" s="163"/>
      <c r="N723" s="50"/>
      <c r="O723" s="50"/>
      <c r="P723" s="50"/>
      <c r="Q723" s="50"/>
      <c r="R723" s="50"/>
      <c r="S723" s="50"/>
      <c r="T723" s="51"/>
      <c r="AT723" s="12" t="s">
        <v>176</v>
      </c>
      <c r="AU723" s="12" t="s">
        <v>77</v>
      </c>
    </row>
    <row r="724" spans="2:65" s="25" customFormat="1" ht="16.5" customHeight="1">
      <c r="B724" s="24"/>
      <c r="C724" s="149" t="s">
        <v>964</v>
      </c>
      <c r="D724" s="149" t="s">
        <v>169</v>
      </c>
      <c r="E724" s="150" t="s">
        <v>965</v>
      </c>
      <c r="F724" s="151" t="s">
        <v>966</v>
      </c>
      <c r="G724" s="152" t="s">
        <v>941</v>
      </c>
      <c r="H724" s="153">
        <v>1</v>
      </c>
      <c r="I724" s="3"/>
      <c r="J724" s="154">
        <f>ROUND(I724*H724,2)</f>
        <v>0</v>
      </c>
      <c r="K724" s="151" t="s">
        <v>1</v>
      </c>
      <c r="L724" s="24"/>
      <c r="M724" s="155" t="s">
        <v>1</v>
      </c>
      <c r="N724" s="156" t="s">
        <v>33</v>
      </c>
      <c r="O724" s="157">
        <v>0</v>
      </c>
      <c r="P724" s="157">
        <f>O724*H724</f>
        <v>0</v>
      </c>
      <c r="Q724" s="157">
        <v>0</v>
      </c>
      <c r="R724" s="157">
        <f>Q724*H724</f>
        <v>0</v>
      </c>
      <c r="S724" s="157">
        <v>0</v>
      </c>
      <c r="T724" s="158">
        <f>S724*H724</f>
        <v>0</v>
      </c>
      <c r="AR724" s="159" t="s">
        <v>291</v>
      </c>
      <c r="AT724" s="159" t="s">
        <v>169</v>
      </c>
      <c r="AU724" s="159" t="s">
        <v>77</v>
      </c>
      <c r="AY724" s="12" t="s">
        <v>167</v>
      </c>
      <c r="BE724" s="160">
        <f>IF(N724="základní",J724,0)</f>
        <v>0</v>
      </c>
      <c r="BF724" s="160">
        <f>IF(N724="snížená",J724,0)</f>
        <v>0</v>
      </c>
      <c r="BG724" s="160">
        <f>IF(N724="zákl. přenesená",J724,0)</f>
        <v>0</v>
      </c>
      <c r="BH724" s="160">
        <f>IF(N724="sníž. přenesená",J724,0)</f>
        <v>0</v>
      </c>
      <c r="BI724" s="160">
        <f>IF(N724="nulová",J724,0)</f>
        <v>0</v>
      </c>
      <c r="BJ724" s="12" t="s">
        <v>75</v>
      </c>
      <c r="BK724" s="160">
        <f>ROUND(I724*H724,2)</f>
        <v>0</v>
      </c>
      <c r="BL724" s="12" t="s">
        <v>291</v>
      </c>
      <c r="BM724" s="159" t="s">
        <v>967</v>
      </c>
    </row>
    <row r="725" spans="2:47" s="25" customFormat="1" ht="107.25">
      <c r="B725" s="24"/>
      <c r="D725" s="161" t="s">
        <v>176</v>
      </c>
      <c r="F725" s="162" t="s">
        <v>968</v>
      </c>
      <c r="L725" s="24"/>
      <c r="M725" s="163"/>
      <c r="N725" s="50"/>
      <c r="O725" s="50"/>
      <c r="P725" s="50"/>
      <c r="Q725" s="50"/>
      <c r="R725" s="50"/>
      <c r="S725" s="50"/>
      <c r="T725" s="51"/>
      <c r="AT725" s="12" t="s">
        <v>176</v>
      </c>
      <c r="AU725" s="12" t="s">
        <v>77</v>
      </c>
    </row>
    <row r="726" spans="2:65" s="25" customFormat="1" ht="16.5" customHeight="1">
      <c r="B726" s="24"/>
      <c r="C726" s="149" t="s">
        <v>969</v>
      </c>
      <c r="D726" s="149" t="s">
        <v>169</v>
      </c>
      <c r="E726" s="150" t="s">
        <v>970</v>
      </c>
      <c r="F726" s="151" t="s">
        <v>971</v>
      </c>
      <c r="G726" s="152" t="s">
        <v>941</v>
      </c>
      <c r="H726" s="153">
        <v>1</v>
      </c>
      <c r="I726" s="3"/>
      <c r="J726" s="154">
        <f>ROUND(I726*H726,2)</f>
        <v>0</v>
      </c>
      <c r="K726" s="151" t="s">
        <v>1</v>
      </c>
      <c r="L726" s="24"/>
      <c r="M726" s="155" t="s">
        <v>1</v>
      </c>
      <c r="N726" s="156" t="s">
        <v>33</v>
      </c>
      <c r="O726" s="157">
        <v>0</v>
      </c>
      <c r="P726" s="157">
        <f>O726*H726</f>
        <v>0</v>
      </c>
      <c r="Q726" s="157">
        <v>0</v>
      </c>
      <c r="R726" s="157">
        <f>Q726*H726</f>
        <v>0</v>
      </c>
      <c r="S726" s="157">
        <v>0</v>
      </c>
      <c r="T726" s="158">
        <f>S726*H726</f>
        <v>0</v>
      </c>
      <c r="AR726" s="159" t="s">
        <v>291</v>
      </c>
      <c r="AT726" s="159" t="s">
        <v>169</v>
      </c>
      <c r="AU726" s="159" t="s">
        <v>77</v>
      </c>
      <c r="AY726" s="12" t="s">
        <v>167</v>
      </c>
      <c r="BE726" s="160">
        <f>IF(N726="základní",J726,0)</f>
        <v>0</v>
      </c>
      <c r="BF726" s="160">
        <f>IF(N726="snížená",J726,0)</f>
        <v>0</v>
      </c>
      <c r="BG726" s="160">
        <f>IF(N726="zákl. přenesená",J726,0)</f>
        <v>0</v>
      </c>
      <c r="BH726" s="160">
        <f>IF(N726="sníž. přenesená",J726,0)</f>
        <v>0</v>
      </c>
      <c r="BI726" s="160">
        <f>IF(N726="nulová",J726,0)</f>
        <v>0</v>
      </c>
      <c r="BJ726" s="12" t="s">
        <v>75</v>
      </c>
      <c r="BK726" s="160">
        <f>ROUND(I726*H726,2)</f>
        <v>0</v>
      </c>
      <c r="BL726" s="12" t="s">
        <v>291</v>
      </c>
      <c r="BM726" s="159" t="s">
        <v>972</v>
      </c>
    </row>
    <row r="727" spans="2:47" s="25" customFormat="1" ht="97.5">
      <c r="B727" s="24"/>
      <c r="D727" s="161" t="s">
        <v>176</v>
      </c>
      <c r="F727" s="162" t="s">
        <v>973</v>
      </c>
      <c r="L727" s="24"/>
      <c r="M727" s="163"/>
      <c r="N727" s="50"/>
      <c r="O727" s="50"/>
      <c r="P727" s="50"/>
      <c r="Q727" s="50"/>
      <c r="R727" s="50"/>
      <c r="S727" s="50"/>
      <c r="T727" s="51"/>
      <c r="AT727" s="12" t="s">
        <v>176</v>
      </c>
      <c r="AU727" s="12" t="s">
        <v>77</v>
      </c>
    </row>
    <row r="728" spans="2:65" s="25" customFormat="1" ht="24" customHeight="1">
      <c r="B728" s="24"/>
      <c r="C728" s="149" t="s">
        <v>974</v>
      </c>
      <c r="D728" s="149" t="s">
        <v>169</v>
      </c>
      <c r="E728" s="150" t="s">
        <v>975</v>
      </c>
      <c r="F728" s="151" t="s">
        <v>976</v>
      </c>
      <c r="G728" s="152" t="s">
        <v>941</v>
      </c>
      <c r="H728" s="153">
        <v>1</v>
      </c>
      <c r="I728" s="3"/>
      <c r="J728" s="154">
        <f>ROUND(I728*H728,2)</f>
        <v>0</v>
      </c>
      <c r="K728" s="151" t="s">
        <v>1</v>
      </c>
      <c r="L728" s="24"/>
      <c r="M728" s="155" t="s">
        <v>1</v>
      </c>
      <c r="N728" s="156" t="s">
        <v>33</v>
      </c>
      <c r="O728" s="157">
        <v>0</v>
      </c>
      <c r="P728" s="157">
        <f>O728*H728</f>
        <v>0</v>
      </c>
      <c r="Q728" s="157">
        <v>0</v>
      </c>
      <c r="R728" s="157">
        <f>Q728*H728</f>
        <v>0</v>
      </c>
      <c r="S728" s="157">
        <v>0</v>
      </c>
      <c r="T728" s="158">
        <f>S728*H728</f>
        <v>0</v>
      </c>
      <c r="AR728" s="159" t="s">
        <v>291</v>
      </c>
      <c r="AT728" s="159" t="s">
        <v>169</v>
      </c>
      <c r="AU728" s="159" t="s">
        <v>77</v>
      </c>
      <c r="AY728" s="12" t="s">
        <v>167</v>
      </c>
      <c r="BE728" s="160">
        <f>IF(N728="základní",J728,0)</f>
        <v>0</v>
      </c>
      <c r="BF728" s="160">
        <f>IF(N728="snížená",J728,0)</f>
        <v>0</v>
      </c>
      <c r="BG728" s="160">
        <f>IF(N728="zákl. přenesená",J728,0)</f>
        <v>0</v>
      </c>
      <c r="BH728" s="160">
        <f>IF(N728="sníž. přenesená",J728,0)</f>
        <v>0</v>
      </c>
      <c r="BI728" s="160">
        <f>IF(N728="nulová",J728,0)</f>
        <v>0</v>
      </c>
      <c r="BJ728" s="12" t="s">
        <v>75</v>
      </c>
      <c r="BK728" s="160">
        <f>ROUND(I728*H728,2)</f>
        <v>0</v>
      </c>
      <c r="BL728" s="12" t="s">
        <v>291</v>
      </c>
      <c r="BM728" s="159" t="s">
        <v>977</v>
      </c>
    </row>
    <row r="729" spans="2:47" s="25" customFormat="1" ht="126.75">
      <c r="B729" s="24"/>
      <c r="D729" s="161" t="s">
        <v>176</v>
      </c>
      <c r="F729" s="162" t="s">
        <v>978</v>
      </c>
      <c r="L729" s="24"/>
      <c r="M729" s="163"/>
      <c r="N729" s="50"/>
      <c r="O729" s="50"/>
      <c r="P729" s="50"/>
      <c r="Q729" s="50"/>
      <c r="R729" s="50"/>
      <c r="S729" s="50"/>
      <c r="T729" s="51"/>
      <c r="AT729" s="12" t="s">
        <v>176</v>
      </c>
      <c r="AU729" s="12" t="s">
        <v>77</v>
      </c>
    </row>
    <row r="730" spans="2:65" s="25" customFormat="1" ht="24" customHeight="1">
      <c r="B730" s="24"/>
      <c r="C730" s="149" t="s">
        <v>979</v>
      </c>
      <c r="D730" s="149" t="s">
        <v>169</v>
      </c>
      <c r="E730" s="150" t="s">
        <v>980</v>
      </c>
      <c r="F730" s="151" t="s">
        <v>981</v>
      </c>
      <c r="G730" s="152" t="s">
        <v>941</v>
      </c>
      <c r="H730" s="153">
        <v>1</v>
      </c>
      <c r="I730" s="3"/>
      <c r="J730" s="154">
        <f>ROUND(I730*H730,2)</f>
        <v>0</v>
      </c>
      <c r="K730" s="151" t="s">
        <v>1</v>
      </c>
      <c r="L730" s="24"/>
      <c r="M730" s="155" t="s">
        <v>1</v>
      </c>
      <c r="N730" s="156" t="s">
        <v>33</v>
      </c>
      <c r="O730" s="157">
        <v>0</v>
      </c>
      <c r="P730" s="157">
        <f>O730*H730</f>
        <v>0</v>
      </c>
      <c r="Q730" s="157">
        <v>0</v>
      </c>
      <c r="R730" s="157">
        <f>Q730*H730</f>
        <v>0</v>
      </c>
      <c r="S730" s="157">
        <v>0</v>
      </c>
      <c r="T730" s="158">
        <f>S730*H730</f>
        <v>0</v>
      </c>
      <c r="AR730" s="159" t="s">
        <v>291</v>
      </c>
      <c r="AT730" s="159" t="s">
        <v>169</v>
      </c>
      <c r="AU730" s="159" t="s">
        <v>77</v>
      </c>
      <c r="AY730" s="12" t="s">
        <v>167</v>
      </c>
      <c r="BE730" s="160">
        <f>IF(N730="základní",J730,0)</f>
        <v>0</v>
      </c>
      <c r="BF730" s="160">
        <f>IF(N730="snížená",J730,0)</f>
        <v>0</v>
      </c>
      <c r="BG730" s="160">
        <f>IF(N730="zákl. přenesená",J730,0)</f>
        <v>0</v>
      </c>
      <c r="BH730" s="160">
        <f>IF(N730="sníž. přenesená",J730,0)</f>
        <v>0</v>
      </c>
      <c r="BI730" s="160">
        <f>IF(N730="nulová",J730,0)</f>
        <v>0</v>
      </c>
      <c r="BJ730" s="12" t="s">
        <v>75</v>
      </c>
      <c r="BK730" s="160">
        <f>ROUND(I730*H730,2)</f>
        <v>0</v>
      </c>
      <c r="BL730" s="12" t="s">
        <v>291</v>
      </c>
      <c r="BM730" s="159" t="s">
        <v>982</v>
      </c>
    </row>
    <row r="731" spans="2:47" s="25" customFormat="1" ht="126.75">
      <c r="B731" s="24"/>
      <c r="D731" s="161" t="s">
        <v>176</v>
      </c>
      <c r="F731" s="162" t="s">
        <v>978</v>
      </c>
      <c r="L731" s="24"/>
      <c r="M731" s="163"/>
      <c r="N731" s="50"/>
      <c r="O731" s="50"/>
      <c r="P731" s="50"/>
      <c r="Q731" s="50"/>
      <c r="R731" s="50"/>
      <c r="S731" s="50"/>
      <c r="T731" s="51"/>
      <c r="AT731" s="12" t="s">
        <v>176</v>
      </c>
      <c r="AU731" s="12" t="s">
        <v>77</v>
      </c>
    </row>
    <row r="732" spans="2:65" s="25" customFormat="1" ht="24" customHeight="1">
      <c r="B732" s="24"/>
      <c r="C732" s="149" t="s">
        <v>983</v>
      </c>
      <c r="D732" s="149" t="s">
        <v>169</v>
      </c>
      <c r="E732" s="150" t="s">
        <v>984</v>
      </c>
      <c r="F732" s="151" t="s">
        <v>985</v>
      </c>
      <c r="G732" s="152" t="s">
        <v>941</v>
      </c>
      <c r="H732" s="153">
        <v>1</v>
      </c>
      <c r="I732" s="3"/>
      <c r="J732" s="154">
        <f>ROUND(I732*H732,2)</f>
        <v>0</v>
      </c>
      <c r="K732" s="151" t="s">
        <v>1</v>
      </c>
      <c r="L732" s="24"/>
      <c r="M732" s="155" t="s">
        <v>1</v>
      </c>
      <c r="N732" s="156" t="s">
        <v>33</v>
      </c>
      <c r="O732" s="157">
        <v>0</v>
      </c>
      <c r="P732" s="157">
        <f>O732*H732</f>
        <v>0</v>
      </c>
      <c r="Q732" s="157">
        <v>0</v>
      </c>
      <c r="R732" s="157">
        <f>Q732*H732</f>
        <v>0</v>
      </c>
      <c r="S732" s="157">
        <v>0</v>
      </c>
      <c r="T732" s="158">
        <f>S732*H732</f>
        <v>0</v>
      </c>
      <c r="AR732" s="159" t="s">
        <v>291</v>
      </c>
      <c r="AT732" s="159" t="s">
        <v>169</v>
      </c>
      <c r="AU732" s="159" t="s">
        <v>77</v>
      </c>
      <c r="AY732" s="12" t="s">
        <v>167</v>
      </c>
      <c r="BE732" s="160">
        <f>IF(N732="základní",J732,0)</f>
        <v>0</v>
      </c>
      <c r="BF732" s="160">
        <f>IF(N732="snížená",J732,0)</f>
        <v>0</v>
      </c>
      <c r="BG732" s="160">
        <f>IF(N732="zákl. přenesená",J732,0)</f>
        <v>0</v>
      </c>
      <c r="BH732" s="160">
        <f>IF(N732="sníž. přenesená",J732,0)</f>
        <v>0</v>
      </c>
      <c r="BI732" s="160">
        <f>IF(N732="nulová",J732,0)</f>
        <v>0</v>
      </c>
      <c r="BJ732" s="12" t="s">
        <v>75</v>
      </c>
      <c r="BK732" s="160">
        <f>ROUND(I732*H732,2)</f>
        <v>0</v>
      </c>
      <c r="BL732" s="12" t="s">
        <v>291</v>
      </c>
      <c r="BM732" s="159" t="s">
        <v>986</v>
      </c>
    </row>
    <row r="733" spans="2:47" s="25" customFormat="1" ht="48.75">
      <c r="B733" s="24"/>
      <c r="D733" s="161" t="s">
        <v>176</v>
      </c>
      <c r="F733" s="162" t="s">
        <v>987</v>
      </c>
      <c r="L733" s="24"/>
      <c r="M733" s="163"/>
      <c r="N733" s="50"/>
      <c r="O733" s="50"/>
      <c r="P733" s="50"/>
      <c r="Q733" s="50"/>
      <c r="R733" s="50"/>
      <c r="S733" s="50"/>
      <c r="T733" s="51"/>
      <c r="AT733" s="12" t="s">
        <v>176</v>
      </c>
      <c r="AU733" s="12" t="s">
        <v>77</v>
      </c>
    </row>
    <row r="734" spans="2:65" s="25" customFormat="1" ht="24" customHeight="1">
      <c r="B734" s="24"/>
      <c r="C734" s="149" t="s">
        <v>988</v>
      </c>
      <c r="D734" s="149" t="s">
        <v>169</v>
      </c>
      <c r="E734" s="150" t="s">
        <v>989</v>
      </c>
      <c r="F734" s="151" t="s">
        <v>990</v>
      </c>
      <c r="G734" s="152" t="s">
        <v>941</v>
      </c>
      <c r="H734" s="153">
        <v>6</v>
      </c>
      <c r="I734" s="3"/>
      <c r="J734" s="154">
        <f>ROUND(I734*H734,2)</f>
        <v>0</v>
      </c>
      <c r="K734" s="151" t="s">
        <v>1</v>
      </c>
      <c r="L734" s="24"/>
      <c r="M734" s="155" t="s">
        <v>1</v>
      </c>
      <c r="N734" s="156" t="s">
        <v>33</v>
      </c>
      <c r="O734" s="157">
        <v>0</v>
      </c>
      <c r="P734" s="157">
        <f>O734*H734</f>
        <v>0</v>
      </c>
      <c r="Q734" s="157">
        <v>0</v>
      </c>
      <c r="R734" s="157">
        <f>Q734*H734</f>
        <v>0</v>
      </c>
      <c r="S734" s="157">
        <v>0</v>
      </c>
      <c r="T734" s="158">
        <f>S734*H734</f>
        <v>0</v>
      </c>
      <c r="AR734" s="159" t="s">
        <v>291</v>
      </c>
      <c r="AT734" s="159" t="s">
        <v>169</v>
      </c>
      <c r="AU734" s="159" t="s">
        <v>77</v>
      </c>
      <c r="AY734" s="12" t="s">
        <v>167</v>
      </c>
      <c r="BE734" s="160">
        <f>IF(N734="základní",J734,0)</f>
        <v>0</v>
      </c>
      <c r="BF734" s="160">
        <f>IF(N734="snížená",J734,0)</f>
        <v>0</v>
      </c>
      <c r="BG734" s="160">
        <f>IF(N734="zákl. přenesená",J734,0)</f>
        <v>0</v>
      </c>
      <c r="BH734" s="160">
        <f>IF(N734="sníž. přenesená",J734,0)</f>
        <v>0</v>
      </c>
      <c r="BI734" s="160">
        <f>IF(N734="nulová",J734,0)</f>
        <v>0</v>
      </c>
      <c r="BJ734" s="12" t="s">
        <v>75</v>
      </c>
      <c r="BK734" s="160">
        <f>ROUND(I734*H734,2)</f>
        <v>0</v>
      </c>
      <c r="BL734" s="12" t="s">
        <v>291</v>
      </c>
      <c r="BM734" s="159" t="s">
        <v>991</v>
      </c>
    </row>
    <row r="735" spans="2:47" s="25" customFormat="1" ht="48.75">
      <c r="B735" s="24"/>
      <c r="D735" s="161" t="s">
        <v>176</v>
      </c>
      <c r="F735" s="162" t="s">
        <v>992</v>
      </c>
      <c r="L735" s="24"/>
      <c r="M735" s="163"/>
      <c r="N735" s="50"/>
      <c r="O735" s="50"/>
      <c r="P735" s="50"/>
      <c r="Q735" s="50"/>
      <c r="R735" s="50"/>
      <c r="S735" s="50"/>
      <c r="T735" s="51"/>
      <c r="AT735" s="12" t="s">
        <v>176</v>
      </c>
      <c r="AU735" s="12" t="s">
        <v>77</v>
      </c>
    </row>
    <row r="736" spans="2:65" s="25" customFormat="1" ht="24" customHeight="1">
      <c r="B736" s="24"/>
      <c r="C736" s="149" t="s">
        <v>993</v>
      </c>
      <c r="D736" s="149" t="s">
        <v>169</v>
      </c>
      <c r="E736" s="150" t="s">
        <v>994</v>
      </c>
      <c r="F736" s="151" t="s">
        <v>995</v>
      </c>
      <c r="G736" s="152" t="s">
        <v>941</v>
      </c>
      <c r="H736" s="153">
        <v>1</v>
      </c>
      <c r="I736" s="3"/>
      <c r="J736" s="154">
        <f>ROUND(I736*H736,2)</f>
        <v>0</v>
      </c>
      <c r="K736" s="151" t="s">
        <v>1</v>
      </c>
      <c r="L736" s="24"/>
      <c r="M736" s="155" t="s">
        <v>1</v>
      </c>
      <c r="N736" s="156" t="s">
        <v>33</v>
      </c>
      <c r="O736" s="157">
        <v>0</v>
      </c>
      <c r="P736" s="157">
        <f>O736*H736</f>
        <v>0</v>
      </c>
      <c r="Q736" s="157">
        <v>0</v>
      </c>
      <c r="R736" s="157">
        <f>Q736*H736</f>
        <v>0</v>
      </c>
      <c r="S736" s="157">
        <v>0</v>
      </c>
      <c r="T736" s="158">
        <f>S736*H736</f>
        <v>0</v>
      </c>
      <c r="AR736" s="159" t="s">
        <v>291</v>
      </c>
      <c r="AT736" s="159" t="s">
        <v>169</v>
      </c>
      <c r="AU736" s="159" t="s">
        <v>77</v>
      </c>
      <c r="AY736" s="12" t="s">
        <v>167</v>
      </c>
      <c r="BE736" s="160">
        <f>IF(N736="základní",J736,0)</f>
        <v>0</v>
      </c>
      <c r="BF736" s="160">
        <f>IF(N736="snížená",J736,0)</f>
        <v>0</v>
      </c>
      <c r="BG736" s="160">
        <f>IF(N736="zákl. přenesená",J736,0)</f>
        <v>0</v>
      </c>
      <c r="BH736" s="160">
        <f>IF(N736="sníž. přenesená",J736,0)</f>
        <v>0</v>
      </c>
      <c r="BI736" s="160">
        <f>IF(N736="nulová",J736,0)</f>
        <v>0</v>
      </c>
      <c r="BJ736" s="12" t="s">
        <v>75</v>
      </c>
      <c r="BK736" s="160">
        <f>ROUND(I736*H736,2)</f>
        <v>0</v>
      </c>
      <c r="BL736" s="12" t="s">
        <v>291</v>
      </c>
      <c r="BM736" s="159" t="s">
        <v>996</v>
      </c>
    </row>
    <row r="737" spans="2:47" s="25" customFormat="1" ht="58.5">
      <c r="B737" s="24"/>
      <c r="D737" s="161" t="s">
        <v>176</v>
      </c>
      <c r="F737" s="162" t="s">
        <v>997</v>
      </c>
      <c r="H737" s="209"/>
      <c r="L737" s="24"/>
      <c r="M737" s="163"/>
      <c r="N737" s="50"/>
      <c r="O737" s="50"/>
      <c r="P737" s="50"/>
      <c r="Q737" s="50"/>
      <c r="R737" s="50"/>
      <c r="S737" s="50"/>
      <c r="T737" s="51"/>
      <c r="AT737" s="12" t="s">
        <v>176</v>
      </c>
      <c r="AU737" s="12" t="s">
        <v>77</v>
      </c>
    </row>
    <row r="738" spans="2:65" s="25" customFormat="1" ht="24" customHeight="1">
      <c r="B738" s="24"/>
      <c r="C738" s="149" t="s">
        <v>998</v>
      </c>
      <c r="D738" s="149" t="s">
        <v>169</v>
      </c>
      <c r="E738" s="150" t="s">
        <v>999</v>
      </c>
      <c r="F738" s="151" t="s">
        <v>1000</v>
      </c>
      <c r="G738" s="152" t="s">
        <v>941</v>
      </c>
      <c r="H738" s="153">
        <v>1</v>
      </c>
      <c r="I738" s="3"/>
      <c r="J738" s="154">
        <f>ROUND(I738*H738,2)</f>
        <v>0</v>
      </c>
      <c r="K738" s="151" t="s">
        <v>1</v>
      </c>
      <c r="L738" s="24"/>
      <c r="M738" s="155" t="s">
        <v>1</v>
      </c>
      <c r="N738" s="156" t="s">
        <v>33</v>
      </c>
      <c r="O738" s="157">
        <v>0</v>
      </c>
      <c r="P738" s="157">
        <f>O738*H738</f>
        <v>0</v>
      </c>
      <c r="Q738" s="157">
        <v>0</v>
      </c>
      <c r="R738" s="157">
        <f>Q738*H738</f>
        <v>0</v>
      </c>
      <c r="S738" s="157">
        <v>0</v>
      </c>
      <c r="T738" s="158">
        <f>S738*H738</f>
        <v>0</v>
      </c>
      <c r="AR738" s="159" t="s">
        <v>291</v>
      </c>
      <c r="AT738" s="159" t="s">
        <v>169</v>
      </c>
      <c r="AU738" s="159" t="s">
        <v>77</v>
      </c>
      <c r="AY738" s="12" t="s">
        <v>167</v>
      </c>
      <c r="BE738" s="160">
        <f>IF(N738="základní",J738,0)</f>
        <v>0</v>
      </c>
      <c r="BF738" s="160">
        <f>IF(N738="snížená",J738,0)</f>
        <v>0</v>
      </c>
      <c r="BG738" s="160">
        <f>IF(N738="zákl. přenesená",J738,0)</f>
        <v>0</v>
      </c>
      <c r="BH738" s="160">
        <f>IF(N738="sníž. přenesená",J738,0)</f>
        <v>0</v>
      </c>
      <c r="BI738" s="160">
        <f>IF(N738="nulová",J738,0)</f>
        <v>0</v>
      </c>
      <c r="BJ738" s="12" t="s">
        <v>75</v>
      </c>
      <c r="BK738" s="160">
        <f>ROUND(I738*H738,2)</f>
        <v>0</v>
      </c>
      <c r="BL738" s="12" t="s">
        <v>291</v>
      </c>
      <c r="BM738" s="159" t="s">
        <v>1001</v>
      </c>
    </row>
    <row r="739" spans="2:47" s="25" customFormat="1" ht="48.75">
      <c r="B739" s="24"/>
      <c r="D739" s="161" t="s">
        <v>176</v>
      </c>
      <c r="F739" s="162" t="s">
        <v>1002</v>
      </c>
      <c r="L739" s="24"/>
      <c r="M739" s="163"/>
      <c r="N739" s="50"/>
      <c r="O739" s="50"/>
      <c r="P739" s="50"/>
      <c r="Q739" s="50"/>
      <c r="R739" s="50"/>
      <c r="S739" s="50"/>
      <c r="T739" s="51"/>
      <c r="AT739" s="12" t="s">
        <v>176</v>
      </c>
      <c r="AU739" s="12" t="s">
        <v>77</v>
      </c>
    </row>
    <row r="740" spans="2:65" s="25" customFormat="1" ht="24" customHeight="1">
      <c r="B740" s="24"/>
      <c r="C740" s="149" t="s">
        <v>1003</v>
      </c>
      <c r="D740" s="149" t="s">
        <v>169</v>
      </c>
      <c r="E740" s="150" t="s">
        <v>1004</v>
      </c>
      <c r="F740" s="151" t="s">
        <v>1005</v>
      </c>
      <c r="G740" s="152" t="s">
        <v>941</v>
      </c>
      <c r="H740" s="153">
        <v>1</v>
      </c>
      <c r="I740" s="3"/>
      <c r="J740" s="154">
        <f>ROUND(I740*H740,2)</f>
        <v>0</v>
      </c>
      <c r="K740" s="151" t="s">
        <v>1</v>
      </c>
      <c r="L740" s="24"/>
      <c r="M740" s="155" t="s">
        <v>1</v>
      </c>
      <c r="N740" s="156" t="s">
        <v>33</v>
      </c>
      <c r="O740" s="157">
        <v>0</v>
      </c>
      <c r="P740" s="157">
        <f>O740*H740</f>
        <v>0</v>
      </c>
      <c r="Q740" s="157">
        <v>0</v>
      </c>
      <c r="R740" s="157">
        <f>Q740*H740</f>
        <v>0</v>
      </c>
      <c r="S740" s="157">
        <v>0</v>
      </c>
      <c r="T740" s="158">
        <f>S740*H740</f>
        <v>0</v>
      </c>
      <c r="AR740" s="159" t="s">
        <v>291</v>
      </c>
      <c r="AT740" s="159" t="s">
        <v>169</v>
      </c>
      <c r="AU740" s="159" t="s">
        <v>77</v>
      </c>
      <c r="AY740" s="12" t="s">
        <v>167</v>
      </c>
      <c r="BE740" s="160">
        <f>IF(N740="základní",J740,0)</f>
        <v>0</v>
      </c>
      <c r="BF740" s="160">
        <f>IF(N740="snížená",J740,0)</f>
        <v>0</v>
      </c>
      <c r="BG740" s="160">
        <f>IF(N740="zákl. přenesená",J740,0)</f>
        <v>0</v>
      </c>
      <c r="BH740" s="160">
        <f>IF(N740="sníž. přenesená",J740,0)</f>
        <v>0</v>
      </c>
      <c r="BI740" s="160">
        <f>IF(N740="nulová",J740,0)</f>
        <v>0</v>
      </c>
      <c r="BJ740" s="12" t="s">
        <v>75</v>
      </c>
      <c r="BK740" s="160">
        <f>ROUND(I740*H740,2)</f>
        <v>0</v>
      </c>
      <c r="BL740" s="12" t="s">
        <v>291</v>
      </c>
      <c r="BM740" s="159" t="s">
        <v>1006</v>
      </c>
    </row>
    <row r="741" spans="2:47" s="25" customFormat="1" ht="48.75">
      <c r="B741" s="24"/>
      <c r="D741" s="161" t="s">
        <v>176</v>
      </c>
      <c r="F741" s="162" t="s">
        <v>1007</v>
      </c>
      <c r="L741" s="24"/>
      <c r="M741" s="163"/>
      <c r="N741" s="50"/>
      <c r="O741" s="50"/>
      <c r="P741" s="50"/>
      <c r="Q741" s="50"/>
      <c r="R741" s="50"/>
      <c r="S741" s="50"/>
      <c r="T741" s="51"/>
      <c r="AT741" s="12" t="s">
        <v>176</v>
      </c>
      <c r="AU741" s="12" t="s">
        <v>77</v>
      </c>
    </row>
    <row r="742" spans="2:65" s="25" customFormat="1" ht="24" customHeight="1">
      <c r="B742" s="24"/>
      <c r="C742" s="149" t="s">
        <v>1008</v>
      </c>
      <c r="D742" s="149" t="s">
        <v>169</v>
      </c>
      <c r="E742" s="150" t="s">
        <v>1009</v>
      </c>
      <c r="F742" s="151" t="s">
        <v>1010</v>
      </c>
      <c r="G742" s="152" t="s">
        <v>508</v>
      </c>
      <c r="H742" s="153">
        <v>14</v>
      </c>
      <c r="I742" s="3"/>
      <c r="J742" s="154">
        <f>ROUND(I742*H742,2)</f>
        <v>0</v>
      </c>
      <c r="K742" s="151" t="s">
        <v>173</v>
      </c>
      <c r="L742" s="24"/>
      <c r="M742" s="155" t="s">
        <v>1</v>
      </c>
      <c r="N742" s="156" t="s">
        <v>33</v>
      </c>
      <c r="O742" s="157">
        <v>0.63</v>
      </c>
      <c r="P742" s="157">
        <f>O742*H742</f>
        <v>8.82</v>
      </c>
      <c r="Q742" s="157">
        <v>0</v>
      </c>
      <c r="R742" s="157">
        <f>Q742*H742</f>
        <v>0</v>
      </c>
      <c r="S742" s="157">
        <v>0</v>
      </c>
      <c r="T742" s="158">
        <f>S742*H742</f>
        <v>0</v>
      </c>
      <c r="AR742" s="159" t="s">
        <v>291</v>
      </c>
      <c r="AT742" s="159" t="s">
        <v>169</v>
      </c>
      <c r="AU742" s="159" t="s">
        <v>77</v>
      </c>
      <c r="AY742" s="12" t="s">
        <v>167</v>
      </c>
      <c r="BE742" s="160">
        <f>IF(N742="základní",J742,0)</f>
        <v>0</v>
      </c>
      <c r="BF742" s="160">
        <f>IF(N742="snížená",J742,0)</f>
        <v>0</v>
      </c>
      <c r="BG742" s="160">
        <f>IF(N742="zákl. přenesená",J742,0)</f>
        <v>0</v>
      </c>
      <c r="BH742" s="160">
        <f>IF(N742="sníž. přenesená",J742,0)</f>
        <v>0</v>
      </c>
      <c r="BI742" s="160">
        <f>IF(N742="nulová",J742,0)</f>
        <v>0</v>
      </c>
      <c r="BJ742" s="12" t="s">
        <v>75</v>
      </c>
      <c r="BK742" s="160">
        <f>ROUND(I742*H742,2)</f>
        <v>0</v>
      </c>
      <c r="BL742" s="12" t="s">
        <v>291</v>
      </c>
      <c r="BM742" s="159" t="s">
        <v>1011</v>
      </c>
    </row>
    <row r="743" spans="2:47" s="25" customFormat="1" ht="29.25">
      <c r="B743" s="24"/>
      <c r="D743" s="161" t="s">
        <v>176</v>
      </c>
      <c r="F743" s="162" t="s">
        <v>1012</v>
      </c>
      <c r="L743" s="24"/>
      <c r="M743" s="163"/>
      <c r="N743" s="50"/>
      <c r="O743" s="50"/>
      <c r="P743" s="50"/>
      <c r="Q743" s="50"/>
      <c r="R743" s="50"/>
      <c r="S743" s="50"/>
      <c r="T743" s="51"/>
      <c r="AT743" s="12" t="s">
        <v>176</v>
      </c>
      <c r="AU743" s="12" t="s">
        <v>77</v>
      </c>
    </row>
    <row r="744" spans="2:51" s="172" customFormat="1" ht="12">
      <c r="B744" s="171"/>
      <c r="D744" s="161" t="s">
        <v>178</v>
      </c>
      <c r="E744" s="173" t="s">
        <v>1</v>
      </c>
      <c r="F744" s="174" t="s">
        <v>1013</v>
      </c>
      <c r="H744" s="175">
        <v>14</v>
      </c>
      <c r="L744" s="171"/>
      <c r="M744" s="176"/>
      <c r="N744" s="177"/>
      <c r="O744" s="177"/>
      <c r="P744" s="177"/>
      <c r="Q744" s="177"/>
      <c r="R744" s="177"/>
      <c r="S744" s="177"/>
      <c r="T744" s="178"/>
      <c r="AT744" s="173" t="s">
        <v>178</v>
      </c>
      <c r="AU744" s="173" t="s">
        <v>77</v>
      </c>
      <c r="AV744" s="172" t="s">
        <v>77</v>
      </c>
      <c r="AW744" s="172" t="s">
        <v>25</v>
      </c>
      <c r="AX744" s="172" t="s">
        <v>75</v>
      </c>
      <c r="AY744" s="173" t="s">
        <v>167</v>
      </c>
    </row>
    <row r="745" spans="2:65" s="25" customFormat="1" ht="16.5" customHeight="1">
      <c r="B745" s="24"/>
      <c r="C745" s="187" t="s">
        <v>1014</v>
      </c>
      <c r="D745" s="187" t="s">
        <v>228</v>
      </c>
      <c r="E745" s="188" t="s">
        <v>1015</v>
      </c>
      <c r="F745" s="189" t="s">
        <v>1016</v>
      </c>
      <c r="G745" s="190" t="s">
        <v>727</v>
      </c>
      <c r="H745" s="191">
        <v>32.7</v>
      </c>
      <c r="I745" s="4"/>
      <c r="J745" s="205">
        <f>ROUND(I745*H745,2)</f>
        <v>0</v>
      </c>
      <c r="K745" s="189" t="s">
        <v>173</v>
      </c>
      <c r="L745" s="193"/>
      <c r="M745" s="194" t="s">
        <v>1</v>
      </c>
      <c r="N745" s="195" t="s">
        <v>33</v>
      </c>
      <c r="O745" s="157">
        <v>0</v>
      </c>
      <c r="P745" s="157">
        <f>O745*H745</f>
        <v>0</v>
      </c>
      <c r="Q745" s="157">
        <v>0.0011</v>
      </c>
      <c r="R745" s="157">
        <f>Q745*H745</f>
        <v>0.03597</v>
      </c>
      <c r="S745" s="157">
        <v>0</v>
      </c>
      <c r="T745" s="158">
        <f>S745*H745</f>
        <v>0</v>
      </c>
      <c r="AR745" s="159" t="s">
        <v>435</v>
      </c>
      <c r="AT745" s="159" t="s">
        <v>228</v>
      </c>
      <c r="AU745" s="159" t="s">
        <v>77</v>
      </c>
      <c r="AY745" s="12" t="s">
        <v>167</v>
      </c>
      <c r="BE745" s="160">
        <f>IF(N745="základní",J745,0)</f>
        <v>0</v>
      </c>
      <c r="BF745" s="160">
        <f>IF(N745="snížená",J745,0)</f>
        <v>0</v>
      </c>
      <c r="BG745" s="160">
        <f>IF(N745="zákl. přenesená",J745,0)</f>
        <v>0</v>
      </c>
      <c r="BH745" s="160">
        <f>IF(N745="sníž. přenesená",J745,0)</f>
        <v>0</v>
      </c>
      <c r="BI745" s="160">
        <f>IF(N745="nulová",J745,0)</f>
        <v>0</v>
      </c>
      <c r="BJ745" s="12" t="s">
        <v>75</v>
      </c>
      <c r="BK745" s="160">
        <f>ROUND(I745*H745,2)</f>
        <v>0</v>
      </c>
      <c r="BL745" s="12" t="s">
        <v>291</v>
      </c>
      <c r="BM745" s="159" t="s">
        <v>1017</v>
      </c>
    </row>
    <row r="746" spans="2:47" s="25" customFormat="1" ht="12">
      <c r="B746" s="24"/>
      <c r="D746" s="161" t="s">
        <v>176</v>
      </c>
      <c r="F746" s="162" t="s">
        <v>1016</v>
      </c>
      <c r="L746" s="24"/>
      <c r="M746" s="163"/>
      <c r="N746" s="50"/>
      <c r="O746" s="50"/>
      <c r="P746" s="50"/>
      <c r="Q746" s="50"/>
      <c r="R746" s="50"/>
      <c r="S746" s="50"/>
      <c r="T746" s="51"/>
      <c r="AT746" s="12" t="s">
        <v>176</v>
      </c>
      <c r="AU746" s="12" t="s">
        <v>77</v>
      </c>
    </row>
    <row r="747" spans="2:51" s="172" customFormat="1" ht="12">
      <c r="B747" s="171"/>
      <c r="D747" s="161" t="s">
        <v>178</v>
      </c>
      <c r="E747" s="173" t="s">
        <v>1</v>
      </c>
      <c r="F747" s="174" t="s">
        <v>915</v>
      </c>
      <c r="H747" s="175">
        <v>7.2</v>
      </c>
      <c r="L747" s="171"/>
      <c r="M747" s="176"/>
      <c r="N747" s="177"/>
      <c r="O747" s="177"/>
      <c r="P747" s="177"/>
      <c r="Q747" s="177"/>
      <c r="R747" s="177"/>
      <c r="S747" s="177"/>
      <c r="T747" s="178"/>
      <c r="AT747" s="173" t="s">
        <v>178</v>
      </c>
      <c r="AU747" s="173" t="s">
        <v>77</v>
      </c>
      <c r="AV747" s="172" t="s">
        <v>77</v>
      </c>
      <c r="AW747" s="172" t="s">
        <v>25</v>
      </c>
      <c r="AX747" s="172" t="s">
        <v>68</v>
      </c>
      <c r="AY747" s="173" t="s">
        <v>167</v>
      </c>
    </row>
    <row r="748" spans="2:51" s="172" customFormat="1" ht="12">
      <c r="B748" s="171"/>
      <c r="D748" s="161" t="s">
        <v>178</v>
      </c>
      <c r="E748" s="173" t="s">
        <v>1</v>
      </c>
      <c r="F748" s="174" t="s">
        <v>916</v>
      </c>
      <c r="H748" s="175">
        <v>12</v>
      </c>
      <c r="L748" s="171"/>
      <c r="M748" s="176"/>
      <c r="N748" s="177"/>
      <c r="O748" s="177"/>
      <c r="P748" s="177"/>
      <c r="Q748" s="177"/>
      <c r="R748" s="177"/>
      <c r="S748" s="177"/>
      <c r="T748" s="178"/>
      <c r="AT748" s="173" t="s">
        <v>178</v>
      </c>
      <c r="AU748" s="173" t="s">
        <v>77</v>
      </c>
      <c r="AV748" s="172" t="s">
        <v>77</v>
      </c>
      <c r="AW748" s="172" t="s">
        <v>25</v>
      </c>
      <c r="AX748" s="172" t="s">
        <v>68</v>
      </c>
      <c r="AY748" s="173" t="s">
        <v>167</v>
      </c>
    </row>
    <row r="749" spans="2:51" s="172" customFormat="1" ht="12">
      <c r="B749" s="171"/>
      <c r="D749" s="161" t="s">
        <v>178</v>
      </c>
      <c r="E749" s="173" t="s">
        <v>1</v>
      </c>
      <c r="F749" s="174" t="s">
        <v>907</v>
      </c>
      <c r="H749" s="175">
        <v>4.8</v>
      </c>
      <c r="L749" s="171"/>
      <c r="M749" s="176"/>
      <c r="N749" s="177"/>
      <c r="O749" s="177"/>
      <c r="P749" s="177"/>
      <c r="Q749" s="177"/>
      <c r="R749" s="177"/>
      <c r="S749" s="177"/>
      <c r="T749" s="178"/>
      <c r="AT749" s="173" t="s">
        <v>178</v>
      </c>
      <c r="AU749" s="173" t="s">
        <v>77</v>
      </c>
      <c r="AV749" s="172" t="s">
        <v>77</v>
      </c>
      <c r="AW749" s="172" t="s">
        <v>25</v>
      </c>
      <c r="AX749" s="172" t="s">
        <v>68</v>
      </c>
      <c r="AY749" s="173" t="s">
        <v>167</v>
      </c>
    </row>
    <row r="750" spans="2:51" s="172" customFormat="1" ht="12">
      <c r="B750" s="171"/>
      <c r="D750" s="161" t="s">
        <v>178</v>
      </c>
      <c r="E750" s="173" t="s">
        <v>1</v>
      </c>
      <c r="F750" s="174" t="s">
        <v>917</v>
      </c>
      <c r="H750" s="175">
        <v>2.4</v>
      </c>
      <c r="L750" s="171"/>
      <c r="M750" s="176"/>
      <c r="N750" s="177"/>
      <c r="O750" s="177"/>
      <c r="P750" s="177"/>
      <c r="Q750" s="177"/>
      <c r="R750" s="177"/>
      <c r="S750" s="177"/>
      <c r="T750" s="178"/>
      <c r="AT750" s="173" t="s">
        <v>178</v>
      </c>
      <c r="AU750" s="173" t="s">
        <v>77</v>
      </c>
      <c r="AV750" s="172" t="s">
        <v>77</v>
      </c>
      <c r="AW750" s="172" t="s">
        <v>25</v>
      </c>
      <c r="AX750" s="172" t="s">
        <v>68</v>
      </c>
      <c r="AY750" s="173" t="s">
        <v>167</v>
      </c>
    </row>
    <row r="751" spans="2:51" s="172" customFormat="1" ht="12">
      <c r="B751" s="171"/>
      <c r="D751" s="161" t="s">
        <v>178</v>
      </c>
      <c r="E751" s="173" t="s">
        <v>1</v>
      </c>
      <c r="F751" s="174" t="s">
        <v>917</v>
      </c>
      <c r="H751" s="175">
        <v>2.4</v>
      </c>
      <c r="L751" s="171"/>
      <c r="M751" s="176"/>
      <c r="N751" s="177"/>
      <c r="O751" s="177"/>
      <c r="P751" s="177"/>
      <c r="Q751" s="177"/>
      <c r="R751" s="177"/>
      <c r="S751" s="177"/>
      <c r="T751" s="178"/>
      <c r="AT751" s="173" t="s">
        <v>178</v>
      </c>
      <c r="AU751" s="173" t="s">
        <v>77</v>
      </c>
      <c r="AV751" s="172" t="s">
        <v>77</v>
      </c>
      <c r="AW751" s="172" t="s">
        <v>25</v>
      </c>
      <c r="AX751" s="172" t="s">
        <v>68</v>
      </c>
      <c r="AY751" s="173" t="s">
        <v>167</v>
      </c>
    </row>
    <row r="752" spans="2:51" s="172" customFormat="1" ht="12">
      <c r="B752" s="171"/>
      <c r="D752" s="161" t="s">
        <v>178</v>
      </c>
      <c r="E752" s="173" t="s">
        <v>1</v>
      </c>
      <c r="F752" s="174" t="s">
        <v>918</v>
      </c>
      <c r="H752" s="175">
        <v>1.5</v>
      </c>
      <c r="L752" s="171"/>
      <c r="M752" s="176"/>
      <c r="N752" s="177"/>
      <c r="O752" s="177"/>
      <c r="P752" s="177"/>
      <c r="Q752" s="177"/>
      <c r="R752" s="177"/>
      <c r="S752" s="177"/>
      <c r="T752" s="178"/>
      <c r="AT752" s="173" t="s">
        <v>178</v>
      </c>
      <c r="AU752" s="173" t="s">
        <v>77</v>
      </c>
      <c r="AV752" s="172" t="s">
        <v>77</v>
      </c>
      <c r="AW752" s="172" t="s">
        <v>25</v>
      </c>
      <c r="AX752" s="172" t="s">
        <v>68</v>
      </c>
      <c r="AY752" s="173" t="s">
        <v>167</v>
      </c>
    </row>
    <row r="753" spans="2:51" s="172" customFormat="1" ht="12">
      <c r="B753" s="171"/>
      <c r="D753" s="161" t="s">
        <v>178</v>
      </c>
      <c r="E753" s="173" t="s">
        <v>1</v>
      </c>
      <c r="F753" s="174" t="s">
        <v>917</v>
      </c>
      <c r="H753" s="175">
        <v>2.4</v>
      </c>
      <c r="L753" s="171"/>
      <c r="M753" s="176"/>
      <c r="N753" s="177"/>
      <c r="O753" s="177"/>
      <c r="P753" s="177"/>
      <c r="Q753" s="177"/>
      <c r="R753" s="177"/>
      <c r="S753" s="177"/>
      <c r="T753" s="178"/>
      <c r="AT753" s="173" t="s">
        <v>178</v>
      </c>
      <c r="AU753" s="173" t="s">
        <v>77</v>
      </c>
      <c r="AV753" s="172" t="s">
        <v>77</v>
      </c>
      <c r="AW753" s="172" t="s">
        <v>25</v>
      </c>
      <c r="AX753" s="172" t="s">
        <v>68</v>
      </c>
      <c r="AY753" s="173" t="s">
        <v>167</v>
      </c>
    </row>
    <row r="754" spans="2:51" s="180" customFormat="1" ht="12">
      <c r="B754" s="179"/>
      <c r="D754" s="161" t="s">
        <v>178</v>
      </c>
      <c r="E754" s="181" t="s">
        <v>1</v>
      </c>
      <c r="F754" s="182" t="s">
        <v>204</v>
      </c>
      <c r="H754" s="183">
        <v>32.7</v>
      </c>
      <c r="L754" s="179"/>
      <c r="M754" s="184"/>
      <c r="N754" s="185"/>
      <c r="O754" s="185"/>
      <c r="P754" s="185"/>
      <c r="Q754" s="185"/>
      <c r="R754" s="185"/>
      <c r="S754" s="185"/>
      <c r="T754" s="186"/>
      <c r="AT754" s="181" t="s">
        <v>178</v>
      </c>
      <c r="AU754" s="181" t="s">
        <v>77</v>
      </c>
      <c r="AV754" s="180" t="s">
        <v>174</v>
      </c>
      <c r="AW754" s="180" t="s">
        <v>25</v>
      </c>
      <c r="AX754" s="180" t="s">
        <v>75</v>
      </c>
      <c r="AY754" s="181" t="s">
        <v>167</v>
      </c>
    </row>
    <row r="755" spans="2:65" s="25" customFormat="1" ht="16.5" customHeight="1">
      <c r="B755" s="24"/>
      <c r="C755" s="187" t="s">
        <v>1018</v>
      </c>
      <c r="D755" s="187" t="s">
        <v>228</v>
      </c>
      <c r="E755" s="188" t="s">
        <v>1019</v>
      </c>
      <c r="F755" s="189" t="s">
        <v>1020</v>
      </c>
      <c r="G755" s="190" t="s">
        <v>1021</v>
      </c>
      <c r="H755" s="191">
        <v>14</v>
      </c>
      <c r="I755" s="4"/>
      <c r="J755" s="205">
        <f>ROUND(I755*H755,2)</f>
        <v>0</v>
      </c>
      <c r="K755" s="189" t="s">
        <v>173</v>
      </c>
      <c r="L755" s="193"/>
      <c r="M755" s="194" t="s">
        <v>1</v>
      </c>
      <c r="N755" s="195" t="s">
        <v>33</v>
      </c>
      <c r="O755" s="157">
        <v>0</v>
      </c>
      <c r="P755" s="157">
        <f>O755*H755</f>
        <v>0</v>
      </c>
      <c r="Q755" s="157">
        <v>0.0002</v>
      </c>
      <c r="R755" s="157">
        <f>Q755*H755</f>
        <v>0.0028</v>
      </c>
      <c r="S755" s="157">
        <v>0</v>
      </c>
      <c r="T755" s="158">
        <f>S755*H755</f>
        <v>0</v>
      </c>
      <c r="AR755" s="159" t="s">
        <v>435</v>
      </c>
      <c r="AT755" s="159" t="s">
        <v>228</v>
      </c>
      <c r="AU755" s="159" t="s">
        <v>77</v>
      </c>
      <c r="AY755" s="12" t="s">
        <v>167</v>
      </c>
      <c r="BE755" s="160">
        <f>IF(N755="základní",J755,0)</f>
        <v>0</v>
      </c>
      <c r="BF755" s="160">
        <f>IF(N755="snížená",J755,0)</f>
        <v>0</v>
      </c>
      <c r="BG755" s="160">
        <f>IF(N755="zákl. přenesená",J755,0)</f>
        <v>0</v>
      </c>
      <c r="BH755" s="160">
        <f>IF(N755="sníž. přenesená",J755,0)</f>
        <v>0</v>
      </c>
      <c r="BI755" s="160">
        <f>IF(N755="nulová",J755,0)</f>
        <v>0</v>
      </c>
      <c r="BJ755" s="12" t="s">
        <v>75</v>
      </c>
      <c r="BK755" s="160">
        <f>ROUND(I755*H755,2)</f>
        <v>0</v>
      </c>
      <c r="BL755" s="12" t="s">
        <v>291</v>
      </c>
      <c r="BM755" s="159" t="s">
        <v>1022</v>
      </c>
    </row>
    <row r="756" spans="2:47" s="25" customFormat="1" ht="12">
      <c r="B756" s="24"/>
      <c r="D756" s="161" t="s">
        <v>176</v>
      </c>
      <c r="F756" s="162" t="s">
        <v>1020</v>
      </c>
      <c r="L756" s="24"/>
      <c r="M756" s="163"/>
      <c r="N756" s="50"/>
      <c r="O756" s="50"/>
      <c r="P756" s="50"/>
      <c r="Q756" s="50"/>
      <c r="R756" s="50"/>
      <c r="S756" s="50"/>
      <c r="T756" s="51"/>
      <c r="AT756" s="12" t="s">
        <v>176</v>
      </c>
      <c r="AU756" s="12" t="s">
        <v>77</v>
      </c>
    </row>
    <row r="757" spans="2:51" s="172" customFormat="1" ht="12">
      <c r="B757" s="171"/>
      <c r="D757" s="161" t="s">
        <v>178</v>
      </c>
      <c r="E757" s="173" t="s">
        <v>1</v>
      </c>
      <c r="F757" s="174" t="s">
        <v>1013</v>
      </c>
      <c r="H757" s="175">
        <v>14</v>
      </c>
      <c r="L757" s="171"/>
      <c r="M757" s="176"/>
      <c r="N757" s="177"/>
      <c r="O757" s="177"/>
      <c r="P757" s="177"/>
      <c r="Q757" s="177"/>
      <c r="R757" s="177"/>
      <c r="S757" s="177"/>
      <c r="T757" s="178"/>
      <c r="AT757" s="173" t="s">
        <v>178</v>
      </c>
      <c r="AU757" s="173" t="s">
        <v>77</v>
      </c>
      <c r="AV757" s="172" t="s">
        <v>77</v>
      </c>
      <c r="AW757" s="172" t="s">
        <v>25</v>
      </c>
      <c r="AX757" s="172" t="s">
        <v>75</v>
      </c>
      <c r="AY757" s="173" t="s">
        <v>167</v>
      </c>
    </row>
    <row r="758" spans="2:65" s="25" customFormat="1" ht="16.5" customHeight="1">
      <c r="B758" s="24"/>
      <c r="C758" s="149" t="s">
        <v>1023</v>
      </c>
      <c r="D758" s="149" t="s">
        <v>169</v>
      </c>
      <c r="E758" s="150" t="s">
        <v>1024</v>
      </c>
      <c r="F758" s="151" t="s">
        <v>1025</v>
      </c>
      <c r="G758" s="152" t="s">
        <v>184</v>
      </c>
      <c r="H758" s="153">
        <v>1</v>
      </c>
      <c r="I758" s="3"/>
      <c r="J758" s="154">
        <f>ROUND(I758*H758,2)</f>
        <v>0</v>
      </c>
      <c r="K758" s="151" t="s">
        <v>1</v>
      </c>
      <c r="L758" s="24"/>
      <c r="M758" s="155" t="s">
        <v>1</v>
      </c>
      <c r="N758" s="156" t="s">
        <v>33</v>
      </c>
      <c r="O758" s="157">
        <v>0</v>
      </c>
      <c r="P758" s="157">
        <f>O758*H758</f>
        <v>0</v>
      </c>
      <c r="Q758" s="157">
        <v>0</v>
      </c>
      <c r="R758" s="157">
        <f>Q758*H758</f>
        <v>0</v>
      </c>
      <c r="S758" s="157">
        <v>0</v>
      </c>
      <c r="T758" s="158">
        <f>S758*H758</f>
        <v>0</v>
      </c>
      <c r="AR758" s="159" t="s">
        <v>291</v>
      </c>
      <c r="AT758" s="159" t="s">
        <v>169</v>
      </c>
      <c r="AU758" s="159" t="s">
        <v>77</v>
      </c>
      <c r="AY758" s="12" t="s">
        <v>167</v>
      </c>
      <c r="BE758" s="160">
        <f>IF(N758="základní",J758,0)</f>
        <v>0</v>
      </c>
      <c r="BF758" s="160">
        <f>IF(N758="snížená",J758,0)</f>
        <v>0</v>
      </c>
      <c r="BG758" s="160">
        <f>IF(N758="zákl. přenesená",J758,0)</f>
        <v>0</v>
      </c>
      <c r="BH758" s="160">
        <f>IF(N758="sníž. přenesená",J758,0)</f>
        <v>0</v>
      </c>
      <c r="BI758" s="160">
        <f>IF(N758="nulová",J758,0)</f>
        <v>0</v>
      </c>
      <c r="BJ758" s="12" t="s">
        <v>75</v>
      </c>
      <c r="BK758" s="160">
        <f>ROUND(I758*H758,2)</f>
        <v>0</v>
      </c>
      <c r="BL758" s="12" t="s">
        <v>291</v>
      </c>
      <c r="BM758" s="159" t="s">
        <v>1026</v>
      </c>
    </row>
    <row r="759" spans="2:47" s="25" customFormat="1" ht="126.75">
      <c r="B759" s="24"/>
      <c r="D759" s="161" t="s">
        <v>176</v>
      </c>
      <c r="F759" s="162" t="s">
        <v>1027</v>
      </c>
      <c r="L759" s="24"/>
      <c r="M759" s="163"/>
      <c r="N759" s="50"/>
      <c r="O759" s="50"/>
      <c r="P759" s="50"/>
      <c r="Q759" s="50"/>
      <c r="R759" s="50"/>
      <c r="S759" s="50"/>
      <c r="T759" s="51"/>
      <c r="AT759" s="12" t="s">
        <v>176</v>
      </c>
      <c r="AU759" s="12" t="s">
        <v>77</v>
      </c>
    </row>
    <row r="760" spans="2:65" s="25" customFormat="1" ht="24" customHeight="1">
      <c r="B760" s="24"/>
      <c r="C760" s="149" t="s">
        <v>1028</v>
      </c>
      <c r="D760" s="149" t="s">
        <v>169</v>
      </c>
      <c r="E760" s="150" t="s">
        <v>1029</v>
      </c>
      <c r="F760" s="151" t="s">
        <v>1030</v>
      </c>
      <c r="G760" s="152" t="s">
        <v>1031</v>
      </c>
      <c r="H760" s="153">
        <v>5847.228</v>
      </c>
      <c r="I760" s="3"/>
      <c r="J760" s="154">
        <f>ROUND(I760*H760,2)</f>
        <v>0</v>
      </c>
      <c r="K760" s="151" t="s">
        <v>173</v>
      </c>
      <c r="L760" s="24"/>
      <c r="M760" s="155" t="s">
        <v>1</v>
      </c>
      <c r="N760" s="156" t="s">
        <v>33</v>
      </c>
      <c r="O760" s="157">
        <v>0</v>
      </c>
      <c r="P760" s="157">
        <f>O760*H760</f>
        <v>0</v>
      </c>
      <c r="Q760" s="157">
        <v>0</v>
      </c>
      <c r="R760" s="157">
        <f>Q760*H760</f>
        <v>0</v>
      </c>
      <c r="S760" s="157">
        <v>0</v>
      </c>
      <c r="T760" s="158">
        <f>S760*H760</f>
        <v>0</v>
      </c>
      <c r="AR760" s="159" t="s">
        <v>291</v>
      </c>
      <c r="AT760" s="159" t="s">
        <v>169</v>
      </c>
      <c r="AU760" s="159" t="s">
        <v>77</v>
      </c>
      <c r="AY760" s="12" t="s">
        <v>167</v>
      </c>
      <c r="BE760" s="160">
        <f>IF(N760="základní",J760,0)</f>
        <v>0</v>
      </c>
      <c r="BF760" s="160">
        <f>IF(N760="snížená",J760,0)</f>
        <v>0</v>
      </c>
      <c r="BG760" s="160">
        <f>IF(N760="zákl. přenesená",J760,0)</f>
        <v>0</v>
      </c>
      <c r="BH760" s="160">
        <f>IF(N760="sníž. přenesená",J760,0)</f>
        <v>0</v>
      </c>
      <c r="BI760" s="160">
        <f>IF(N760="nulová",J760,0)</f>
        <v>0</v>
      </c>
      <c r="BJ760" s="12" t="s">
        <v>75</v>
      </c>
      <c r="BK760" s="160">
        <f>ROUND(I760*H760,2)</f>
        <v>0</v>
      </c>
      <c r="BL760" s="12" t="s">
        <v>291</v>
      </c>
      <c r="BM760" s="159" t="s">
        <v>1032</v>
      </c>
    </row>
    <row r="761" spans="2:47" s="25" customFormat="1" ht="29.25">
      <c r="B761" s="24"/>
      <c r="D761" s="161" t="s">
        <v>176</v>
      </c>
      <c r="F761" s="162" t="s">
        <v>1033</v>
      </c>
      <c r="L761" s="24"/>
      <c r="M761" s="163"/>
      <c r="N761" s="50"/>
      <c r="O761" s="50"/>
      <c r="P761" s="50"/>
      <c r="Q761" s="50"/>
      <c r="R761" s="50"/>
      <c r="S761" s="50"/>
      <c r="T761" s="51"/>
      <c r="AT761" s="12" t="s">
        <v>176</v>
      </c>
      <c r="AU761" s="12" t="s">
        <v>77</v>
      </c>
    </row>
    <row r="762" spans="2:63" s="137" customFormat="1" ht="22.9" customHeight="1">
      <c r="B762" s="136"/>
      <c r="D762" s="138" t="s">
        <v>67</v>
      </c>
      <c r="E762" s="147" t="s">
        <v>1034</v>
      </c>
      <c r="F762" s="147" t="s">
        <v>1035</v>
      </c>
      <c r="J762" s="148">
        <f>BK762</f>
        <v>0</v>
      </c>
      <c r="L762" s="136"/>
      <c r="M762" s="141"/>
      <c r="N762" s="142"/>
      <c r="O762" s="142"/>
      <c r="P762" s="143">
        <f>SUM(P763:P786)</f>
        <v>244.10612</v>
      </c>
      <c r="Q762" s="142"/>
      <c r="R762" s="143">
        <f>SUM(R763:R786)</f>
        <v>0</v>
      </c>
      <c r="S762" s="142"/>
      <c r="T762" s="144">
        <f>SUM(T763:T786)</f>
        <v>4.81033</v>
      </c>
      <c r="AR762" s="138" t="s">
        <v>77</v>
      </c>
      <c r="AT762" s="145" t="s">
        <v>67</v>
      </c>
      <c r="AU762" s="145" t="s">
        <v>75</v>
      </c>
      <c r="AY762" s="138" t="s">
        <v>167</v>
      </c>
      <c r="BK762" s="146">
        <f>SUM(BK763:BK786)</f>
        <v>0</v>
      </c>
    </row>
    <row r="763" spans="2:65" s="25" customFormat="1" ht="16.5" customHeight="1">
      <c r="B763" s="24"/>
      <c r="C763" s="149" t="s">
        <v>1036</v>
      </c>
      <c r="D763" s="149" t="s">
        <v>169</v>
      </c>
      <c r="E763" s="150" t="s">
        <v>1037</v>
      </c>
      <c r="F763" s="151" t="s">
        <v>1038</v>
      </c>
      <c r="G763" s="152" t="s">
        <v>208</v>
      </c>
      <c r="H763" s="153">
        <v>263.49</v>
      </c>
      <c r="I763" s="3"/>
      <c r="J763" s="154">
        <f>ROUND(I763*H763,2)</f>
        <v>0</v>
      </c>
      <c r="K763" s="151" t="s">
        <v>173</v>
      </c>
      <c r="L763" s="24"/>
      <c r="M763" s="155" t="s">
        <v>1</v>
      </c>
      <c r="N763" s="156" t="s">
        <v>33</v>
      </c>
      <c r="O763" s="157">
        <v>0.888</v>
      </c>
      <c r="P763" s="157">
        <f>O763*H763</f>
        <v>233.97912000000002</v>
      </c>
      <c r="Q763" s="157">
        <v>0</v>
      </c>
      <c r="R763" s="157">
        <f>Q763*H763</f>
        <v>0</v>
      </c>
      <c r="S763" s="157">
        <v>0.017</v>
      </c>
      <c r="T763" s="158">
        <f>S763*H763</f>
        <v>4.47933</v>
      </c>
      <c r="AR763" s="159" t="s">
        <v>291</v>
      </c>
      <c r="AT763" s="159" t="s">
        <v>169</v>
      </c>
      <c r="AU763" s="159" t="s">
        <v>77</v>
      </c>
      <c r="AY763" s="12" t="s">
        <v>167</v>
      </c>
      <c r="BE763" s="160">
        <f>IF(N763="základní",J763,0)</f>
        <v>0</v>
      </c>
      <c r="BF763" s="160">
        <f>IF(N763="snížená",J763,0)</f>
        <v>0</v>
      </c>
      <c r="BG763" s="160">
        <f>IF(N763="zákl. přenesená",J763,0)</f>
        <v>0</v>
      </c>
      <c r="BH763" s="160">
        <f>IF(N763="sníž. přenesená",J763,0)</f>
        <v>0</v>
      </c>
      <c r="BI763" s="160">
        <f>IF(N763="nulová",J763,0)</f>
        <v>0</v>
      </c>
      <c r="BJ763" s="12" t="s">
        <v>75</v>
      </c>
      <c r="BK763" s="160">
        <f>ROUND(I763*H763,2)</f>
        <v>0</v>
      </c>
      <c r="BL763" s="12" t="s">
        <v>291</v>
      </c>
      <c r="BM763" s="159" t="s">
        <v>1039</v>
      </c>
    </row>
    <row r="764" spans="2:47" s="25" customFormat="1" ht="12">
      <c r="B764" s="24"/>
      <c r="D764" s="161" t="s">
        <v>176</v>
      </c>
      <c r="F764" s="162" t="s">
        <v>1040</v>
      </c>
      <c r="L764" s="24"/>
      <c r="M764" s="163"/>
      <c r="N764" s="50"/>
      <c r="O764" s="50"/>
      <c r="P764" s="50"/>
      <c r="Q764" s="50"/>
      <c r="R764" s="50"/>
      <c r="S764" s="50"/>
      <c r="T764" s="51"/>
      <c r="AT764" s="12" t="s">
        <v>176</v>
      </c>
      <c r="AU764" s="12" t="s">
        <v>77</v>
      </c>
    </row>
    <row r="765" spans="2:51" s="165" customFormat="1" ht="12">
      <c r="B765" s="164"/>
      <c r="D765" s="161" t="s">
        <v>178</v>
      </c>
      <c r="E765" s="166" t="s">
        <v>1</v>
      </c>
      <c r="F765" s="167" t="s">
        <v>1041</v>
      </c>
      <c r="H765" s="166" t="s">
        <v>1</v>
      </c>
      <c r="L765" s="164"/>
      <c r="M765" s="168"/>
      <c r="N765" s="169"/>
      <c r="O765" s="169"/>
      <c r="P765" s="169"/>
      <c r="Q765" s="169"/>
      <c r="R765" s="169"/>
      <c r="S765" s="169"/>
      <c r="T765" s="170"/>
      <c r="AT765" s="166" t="s">
        <v>178</v>
      </c>
      <c r="AU765" s="166" t="s">
        <v>77</v>
      </c>
      <c r="AV765" s="165" t="s">
        <v>75</v>
      </c>
      <c r="AW765" s="165" t="s">
        <v>25</v>
      </c>
      <c r="AX765" s="165" t="s">
        <v>68</v>
      </c>
      <c r="AY765" s="166" t="s">
        <v>167</v>
      </c>
    </row>
    <row r="766" spans="2:51" s="172" customFormat="1" ht="12">
      <c r="B766" s="171"/>
      <c r="D766" s="161" t="s">
        <v>178</v>
      </c>
      <c r="E766" s="173" t="s">
        <v>1</v>
      </c>
      <c r="F766" s="174" t="s">
        <v>1042</v>
      </c>
      <c r="H766" s="175">
        <v>263.49</v>
      </c>
      <c r="L766" s="171"/>
      <c r="M766" s="176"/>
      <c r="N766" s="177"/>
      <c r="O766" s="177"/>
      <c r="P766" s="177"/>
      <c r="Q766" s="177"/>
      <c r="R766" s="177"/>
      <c r="S766" s="177"/>
      <c r="T766" s="178"/>
      <c r="AT766" s="173" t="s">
        <v>178</v>
      </c>
      <c r="AU766" s="173" t="s">
        <v>77</v>
      </c>
      <c r="AV766" s="172" t="s">
        <v>77</v>
      </c>
      <c r="AW766" s="172" t="s">
        <v>25</v>
      </c>
      <c r="AX766" s="172" t="s">
        <v>75</v>
      </c>
      <c r="AY766" s="173" t="s">
        <v>167</v>
      </c>
    </row>
    <row r="767" spans="2:65" s="25" customFormat="1" ht="16.5" customHeight="1">
      <c r="B767" s="24"/>
      <c r="C767" s="149" t="s">
        <v>1043</v>
      </c>
      <c r="D767" s="149" t="s">
        <v>169</v>
      </c>
      <c r="E767" s="150" t="s">
        <v>1044</v>
      </c>
      <c r="F767" s="151" t="s">
        <v>1045</v>
      </c>
      <c r="G767" s="152" t="s">
        <v>508</v>
      </c>
      <c r="H767" s="153">
        <v>2</v>
      </c>
      <c r="I767" s="3"/>
      <c r="J767" s="154">
        <f>ROUND(I767*H767,2)</f>
        <v>0</v>
      </c>
      <c r="K767" s="151" t="s">
        <v>173</v>
      </c>
      <c r="L767" s="24"/>
      <c r="M767" s="155" t="s">
        <v>1</v>
      </c>
      <c r="N767" s="156" t="s">
        <v>33</v>
      </c>
      <c r="O767" s="157">
        <v>0.6</v>
      </c>
      <c r="P767" s="157">
        <f>O767*H767</f>
        <v>1.2</v>
      </c>
      <c r="Q767" s="157">
        <v>0</v>
      </c>
      <c r="R767" s="157">
        <f>Q767*H767</f>
        <v>0</v>
      </c>
      <c r="S767" s="157">
        <v>0.013</v>
      </c>
      <c r="T767" s="158">
        <f>S767*H767</f>
        <v>0.026</v>
      </c>
      <c r="AR767" s="159" t="s">
        <v>291</v>
      </c>
      <c r="AT767" s="159" t="s">
        <v>169</v>
      </c>
      <c r="AU767" s="159" t="s">
        <v>77</v>
      </c>
      <c r="AY767" s="12" t="s">
        <v>167</v>
      </c>
      <c r="BE767" s="160">
        <f>IF(N767="základní",J767,0)</f>
        <v>0</v>
      </c>
      <c r="BF767" s="160">
        <f>IF(N767="snížená",J767,0)</f>
        <v>0</v>
      </c>
      <c r="BG767" s="160">
        <f>IF(N767="zákl. přenesená",J767,0)</f>
        <v>0</v>
      </c>
      <c r="BH767" s="160">
        <f>IF(N767="sníž. přenesená",J767,0)</f>
        <v>0</v>
      </c>
      <c r="BI767" s="160">
        <f>IF(N767="nulová",J767,0)</f>
        <v>0</v>
      </c>
      <c r="BJ767" s="12" t="s">
        <v>75</v>
      </c>
      <c r="BK767" s="160">
        <f>ROUND(I767*H767,2)</f>
        <v>0</v>
      </c>
      <c r="BL767" s="12" t="s">
        <v>291</v>
      </c>
      <c r="BM767" s="159" t="s">
        <v>1046</v>
      </c>
    </row>
    <row r="768" spans="2:47" s="25" customFormat="1" ht="19.5">
      <c r="B768" s="24"/>
      <c r="D768" s="161" t="s">
        <v>176</v>
      </c>
      <c r="F768" s="162" t="s">
        <v>1047</v>
      </c>
      <c r="L768" s="24"/>
      <c r="M768" s="163"/>
      <c r="N768" s="50"/>
      <c r="O768" s="50"/>
      <c r="P768" s="50"/>
      <c r="Q768" s="50"/>
      <c r="R768" s="50"/>
      <c r="S768" s="50"/>
      <c r="T768" s="51"/>
      <c r="AT768" s="12" t="s">
        <v>176</v>
      </c>
      <c r="AU768" s="12" t="s">
        <v>77</v>
      </c>
    </row>
    <row r="769" spans="2:51" s="165" customFormat="1" ht="12">
      <c r="B769" s="164"/>
      <c r="D769" s="161" t="s">
        <v>178</v>
      </c>
      <c r="E769" s="166" t="s">
        <v>1</v>
      </c>
      <c r="F769" s="167" t="s">
        <v>1048</v>
      </c>
      <c r="H769" s="166" t="s">
        <v>1</v>
      </c>
      <c r="L769" s="164"/>
      <c r="M769" s="168"/>
      <c r="N769" s="169"/>
      <c r="O769" s="169"/>
      <c r="P769" s="169"/>
      <c r="Q769" s="169"/>
      <c r="R769" s="169"/>
      <c r="S769" s="169"/>
      <c r="T769" s="170"/>
      <c r="AT769" s="166" t="s">
        <v>178</v>
      </c>
      <c r="AU769" s="166" t="s">
        <v>77</v>
      </c>
      <c r="AV769" s="165" t="s">
        <v>75</v>
      </c>
      <c r="AW769" s="165" t="s">
        <v>25</v>
      </c>
      <c r="AX769" s="165" t="s">
        <v>68</v>
      </c>
      <c r="AY769" s="166" t="s">
        <v>167</v>
      </c>
    </row>
    <row r="770" spans="2:51" s="172" customFormat="1" ht="12">
      <c r="B770" s="171"/>
      <c r="D770" s="161" t="s">
        <v>178</v>
      </c>
      <c r="E770" s="173" t="s">
        <v>1</v>
      </c>
      <c r="F770" s="174" t="s">
        <v>1049</v>
      </c>
      <c r="H770" s="175">
        <v>2</v>
      </c>
      <c r="L770" s="171"/>
      <c r="M770" s="176"/>
      <c r="N770" s="177"/>
      <c r="O770" s="177"/>
      <c r="P770" s="177"/>
      <c r="Q770" s="177"/>
      <c r="R770" s="177"/>
      <c r="S770" s="177"/>
      <c r="T770" s="178"/>
      <c r="AT770" s="173" t="s">
        <v>178</v>
      </c>
      <c r="AU770" s="173" t="s">
        <v>77</v>
      </c>
      <c r="AV770" s="172" t="s">
        <v>77</v>
      </c>
      <c r="AW770" s="172" t="s">
        <v>25</v>
      </c>
      <c r="AX770" s="172" t="s">
        <v>75</v>
      </c>
      <c r="AY770" s="173" t="s">
        <v>167</v>
      </c>
    </row>
    <row r="771" spans="2:65" s="25" customFormat="1" ht="16.5" customHeight="1">
      <c r="B771" s="24"/>
      <c r="C771" s="149" t="s">
        <v>1050</v>
      </c>
      <c r="D771" s="149" t="s">
        <v>169</v>
      </c>
      <c r="E771" s="150" t="s">
        <v>1051</v>
      </c>
      <c r="F771" s="151" t="s">
        <v>1052</v>
      </c>
      <c r="G771" s="152" t="s">
        <v>508</v>
      </c>
      <c r="H771" s="153">
        <v>1</v>
      </c>
      <c r="I771" s="3"/>
      <c r="J771" s="154">
        <f>ROUND(I771*H771,2)</f>
        <v>0</v>
      </c>
      <c r="K771" s="151" t="s">
        <v>173</v>
      </c>
      <c r="L771" s="24"/>
      <c r="M771" s="155" t="s">
        <v>1</v>
      </c>
      <c r="N771" s="156" t="s">
        <v>33</v>
      </c>
      <c r="O771" s="157">
        <v>2.852</v>
      </c>
      <c r="P771" s="157">
        <f>O771*H771</f>
        <v>2.852</v>
      </c>
      <c r="Q771" s="157">
        <v>0</v>
      </c>
      <c r="R771" s="157">
        <f>Q771*H771</f>
        <v>0</v>
      </c>
      <c r="S771" s="157">
        <v>0.035</v>
      </c>
      <c r="T771" s="158">
        <f>S771*H771</f>
        <v>0.035</v>
      </c>
      <c r="AR771" s="159" t="s">
        <v>291</v>
      </c>
      <c r="AT771" s="159" t="s">
        <v>169</v>
      </c>
      <c r="AU771" s="159" t="s">
        <v>77</v>
      </c>
      <c r="AY771" s="12" t="s">
        <v>167</v>
      </c>
      <c r="BE771" s="160">
        <f>IF(N771="základní",J771,0)</f>
        <v>0</v>
      </c>
      <c r="BF771" s="160">
        <f>IF(N771="snížená",J771,0)</f>
        <v>0</v>
      </c>
      <c r="BG771" s="160">
        <f>IF(N771="zákl. přenesená",J771,0)</f>
        <v>0</v>
      </c>
      <c r="BH771" s="160">
        <f>IF(N771="sníž. přenesená",J771,0)</f>
        <v>0</v>
      </c>
      <c r="BI771" s="160">
        <f>IF(N771="nulová",J771,0)</f>
        <v>0</v>
      </c>
      <c r="BJ771" s="12" t="s">
        <v>75</v>
      </c>
      <c r="BK771" s="160">
        <f>ROUND(I771*H771,2)</f>
        <v>0</v>
      </c>
      <c r="BL771" s="12" t="s">
        <v>291</v>
      </c>
      <c r="BM771" s="159" t="s">
        <v>1053</v>
      </c>
    </row>
    <row r="772" spans="2:47" s="25" customFormat="1" ht="19.5">
      <c r="B772" s="24"/>
      <c r="D772" s="161" t="s">
        <v>176</v>
      </c>
      <c r="F772" s="162" t="s">
        <v>1054</v>
      </c>
      <c r="L772" s="24"/>
      <c r="M772" s="163"/>
      <c r="N772" s="50"/>
      <c r="O772" s="50"/>
      <c r="P772" s="50"/>
      <c r="Q772" s="50"/>
      <c r="R772" s="50"/>
      <c r="S772" s="50"/>
      <c r="T772" s="51"/>
      <c r="AT772" s="12" t="s">
        <v>176</v>
      </c>
      <c r="AU772" s="12" t="s">
        <v>77</v>
      </c>
    </row>
    <row r="773" spans="2:65" s="25" customFormat="1" ht="24" customHeight="1">
      <c r="B773" s="24"/>
      <c r="C773" s="149" t="s">
        <v>1055</v>
      </c>
      <c r="D773" s="149" t="s">
        <v>169</v>
      </c>
      <c r="E773" s="150" t="s">
        <v>1056</v>
      </c>
      <c r="F773" s="151" t="s">
        <v>1057</v>
      </c>
      <c r="G773" s="152" t="s">
        <v>508</v>
      </c>
      <c r="H773" s="153">
        <v>1</v>
      </c>
      <c r="I773" s="3"/>
      <c r="J773" s="154">
        <f>ROUND(I773*H773,2)</f>
        <v>0</v>
      </c>
      <c r="K773" s="151" t="s">
        <v>173</v>
      </c>
      <c r="L773" s="24"/>
      <c r="M773" s="155" t="s">
        <v>1</v>
      </c>
      <c r="N773" s="156" t="s">
        <v>33</v>
      </c>
      <c r="O773" s="157">
        <v>6.075</v>
      </c>
      <c r="P773" s="157">
        <f>O773*H773</f>
        <v>6.075</v>
      </c>
      <c r="Q773" s="157">
        <v>0</v>
      </c>
      <c r="R773" s="157">
        <f>Q773*H773</f>
        <v>0</v>
      </c>
      <c r="S773" s="157">
        <v>0.27</v>
      </c>
      <c r="T773" s="158">
        <f>S773*H773</f>
        <v>0.27</v>
      </c>
      <c r="AR773" s="159" t="s">
        <v>291</v>
      </c>
      <c r="AT773" s="159" t="s">
        <v>169</v>
      </c>
      <c r="AU773" s="159" t="s">
        <v>77</v>
      </c>
      <c r="AY773" s="12" t="s">
        <v>167</v>
      </c>
      <c r="BE773" s="160">
        <f>IF(N773="základní",J773,0)</f>
        <v>0</v>
      </c>
      <c r="BF773" s="160">
        <f>IF(N773="snížená",J773,0)</f>
        <v>0</v>
      </c>
      <c r="BG773" s="160">
        <f>IF(N773="zákl. přenesená",J773,0)</f>
        <v>0</v>
      </c>
      <c r="BH773" s="160">
        <f>IF(N773="sníž. přenesená",J773,0)</f>
        <v>0</v>
      </c>
      <c r="BI773" s="160">
        <f>IF(N773="nulová",J773,0)</f>
        <v>0</v>
      </c>
      <c r="BJ773" s="12" t="s">
        <v>75</v>
      </c>
      <c r="BK773" s="160">
        <f>ROUND(I773*H773,2)</f>
        <v>0</v>
      </c>
      <c r="BL773" s="12" t="s">
        <v>291</v>
      </c>
      <c r="BM773" s="159" t="s">
        <v>1058</v>
      </c>
    </row>
    <row r="774" spans="2:47" s="25" customFormat="1" ht="19.5">
      <c r="B774" s="24"/>
      <c r="D774" s="161" t="s">
        <v>176</v>
      </c>
      <c r="F774" s="162" t="s">
        <v>1059</v>
      </c>
      <c r="L774" s="24"/>
      <c r="M774" s="163"/>
      <c r="N774" s="50"/>
      <c r="O774" s="50"/>
      <c r="P774" s="50"/>
      <c r="Q774" s="50"/>
      <c r="R774" s="50"/>
      <c r="S774" s="50"/>
      <c r="T774" s="51"/>
      <c r="AT774" s="12" t="s">
        <v>176</v>
      </c>
      <c r="AU774" s="12" t="s">
        <v>77</v>
      </c>
    </row>
    <row r="775" spans="2:51" s="165" customFormat="1" ht="12">
      <c r="B775" s="164"/>
      <c r="D775" s="161" t="s">
        <v>178</v>
      </c>
      <c r="E775" s="166" t="s">
        <v>1</v>
      </c>
      <c r="F775" s="167" t="s">
        <v>1060</v>
      </c>
      <c r="H775" s="166" t="s">
        <v>1</v>
      </c>
      <c r="L775" s="164"/>
      <c r="M775" s="168"/>
      <c r="N775" s="169"/>
      <c r="O775" s="169"/>
      <c r="P775" s="169"/>
      <c r="Q775" s="169"/>
      <c r="R775" s="169"/>
      <c r="S775" s="169"/>
      <c r="T775" s="170"/>
      <c r="AT775" s="166" t="s">
        <v>178</v>
      </c>
      <c r="AU775" s="166" t="s">
        <v>77</v>
      </c>
      <c r="AV775" s="165" t="s">
        <v>75</v>
      </c>
      <c r="AW775" s="165" t="s">
        <v>25</v>
      </c>
      <c r="AX775" s="165" t="s">
        <v>68</v>
      </c>
      <c r="AY775" s="166" t="s">
        <v>167</v>
      </c>
    </row>
    <row r="776" spans="2:51" s="172" customFormat="1" ht="12">
      <c r="B776" s="171"/>
      <c r="D776" s="161" t="s">
        <v>178</v>
      </c>
      <c r="E776" s="173" t="s">
        <v>1</v>
      </c>
      <c r="F776" s="174" t="s">
        <v>75</v>
      </c>
      <c r="H776" s="175">
        <v>1</v>
      </c>
      <c r="L776" s="171"/>
      <c r="M776" s="176"/>
      <c r="N776" s="177"/>
      <c r="O776" s="177"/>
      <c r="P776" s="177"/>
      <c r="Q776" s="177"/>
      <c r="R776" s="177"/>
      <c r="S776" s="177"/>
      <c r="T776" s="178"/>
      <c r="AT776" s="173" t="s">
        <v>178</v>
      </c>
      <c r="AU776" s="173" t="s">
        <v>77</v>
      </c>
      <c r="AV776" s="172" t="s">
        <v>77</v>
      </c>
      <c r="AW776" s="172" t="s">
        <v>25</v>
      </c>
      <c r="AX776" s="172" t="s">
        <v>75</v>
      </c>
      <c r="AY776" s="173" t="s">
        <v>167</v>
      </c>
    </row>
    <row r="777" spans="2:65" s="25" customFormat="1" ht="16.5" customHeight="1">
      <c r="B777" s="24"/>
      <c r="C777" s="149" t="s">
        <v>1061</v>
      </c>
      <c r="D777" s="149" t="s">
        <v>169</v>
      </c>
      <c r="E777" s="150" t="s">
        <v>1062</v>
      </c>
      <c r="F777" s="151" t="s">
        <v>1063</v>
      </c>
      <c r="G777" s="152" t="s">
        <v>184</v>
      </c>
      <c r="H777" s="153">
        <v>1</v>
      </c>
      <c r="I777" s="3"/>
      <c r="J777" s="154">
        <f>ROUND(I777*H777,2)</f>
        <v>0</v>
      </c>
      <c r="K777" s="151" t="s">
        <v>1</v>
      </c>
      <c r="L777" s="24"/>
      <c r="M777" s="155" t="s">
        <v>1</v>
      </c>
      <c r="N777" s="156" t="s">
        <v>33</v>
      </c>
      <c r="O777" s="157">
        <v>0</v>
      </c>
      <c r="P777" s="157">
        <f>O777*H777</f>
        <v>0</v>
      </c>
      <c r="Q777" s="157">
        <v>0</v>
      </c>
      <c r="R777" s="157">
        <f>Q777*H777</f>
        <v>0</v>
      </c>
      <c r="S777" s="157">
        <v>0</v>
      </c>
      <c r="T777" s="158">
        <f>S777*H777</f>
        <v>0</v>
      </c>
      <c r="AR777" s="159" t="s">
        <v>291</v>
      </c>
      <c r="AT777" s="159" t="s">
        <v>169</v>
      </c>
      <c r="AU777" s="159" t="s">
        <v>77</v>
      </c>
      <c r="AY777" s="12" t="s">
        <v>167</v>
      </c>
      <c r="BE777" s="160">
        <f>IF(N777="základní",J777,0)</f>
        <v>0</v>
      </c>
      <c r="BF777" s="160">
        <f>IF(N777="snížená",J777,0)</f>
        <v>0</v>
      </c>
      <c r="BG777" s="160">
        <f>IF(N777="zákl. přenesená",J777,0)</f>
        <v>0</v>
      </c>
      <c r="BH777" s="160">
        <f>IF(N777="sníž. přenesená",J777,0)</f>
        <v>0</v>
      </c>
      <c r="BI777" s="160">
        <f>IF(N777="nulová",J777,0)</f>
        <v>0</v>
      </c>
      <c r="BJ777" s="12" t="s">
        <v>75</v>
      </c>
      <c r="BK777" s="160">
        <f>ROUND(I777*H777,2)</f>
        <v>0</v>
      </c>
      <c r="BL777" s="12" t="s">
        <v>291</v>
      </c>
      <c r="BM777" s="159" t="s">
        <v>1064</v>
      </c>
    </row>
    <row r="778" spans="2:47" s="25" customFormat="1" ht="58.5">
      <c r="B778" s="24"/>
      <c r="D778" s="161" t="s">
        <v>176</v>
      </c>
      <c r="F778" s="162" t="s">
        <v>1065</v>
      </c>
      <c r="L778" s="24"/>
      <c r="M778" s="163"/>
      <c r="N778" s="50"/>
      <c r="O778" s="50"/>
      <c r="P778" s="50"/>
      <c r="Q778" s="50"/>
      <c r="R778" s="50"/>
      <c r="S778" s="50"/>
      <c r="T778" s="51"/>
      <c r="AT778" s="12" t="s">
        <v>176</v>
      </c>
      <c r="AU778" s="12" t="s">
        <v>77</v>
      </c>
    </row>
    <row r="779" spans="2:65" s="25" customFormat="1" ht="24" customHeight="1">
      <c r="B779" s="24"/>
      <c r="C779" s="149" t="s">
        <v>1066</v>
      </c>
      <c r="D779" s="149" t="s">
        <v>169</v>
      </c>
      <c r="E779" s="150" t="s">
        <v>1067</v>
      </c>
      <c r="F779" s="151" t="s">
        <v>1068</v>
      </c>
      <c r="G779" s="152" t="s">
        <v>184</v>
      </c>
      <c r="H779" s="153">
        <v>1</v>
      </c>
      <c r="I779" s="3"/>
      <c r="J779" s="154">
        <f>ROUND(I779*H779,2)</f>
        <v>0</v>
      </c>
      <c r="K779" s="151" t="s">
        <v>1</v>
      </c>
      <c r="L779" s="24"/>
      <c r="M779" s="155" t="s">
        <v>1</v>
      </c>
      <c r="N779" s="156" t="s">
        <v>33</v>
      </c>
      <c r="O779" s="157">
        <v>0</v>
      </c>
      <c r="P779" s="157">
        <f>O779*H779</f>
        <v>0</v>
      </c>
      <c r="Q779" s="157">
        <v>0</v>
      </c>
      <c r="R779" s="157">
        <f>Q779*H779</f>
        <v>0</v>
      </c>
      <c r="S779" s="157">
        <v>0</v>
      </c>
      <c r="T779" s="158">
        <f>S779*H779</f>
        <v>0</v>
      </c>
      <c r="AR779" s="159" t="s">
        <v>291</v>
      </c>
      <c r="AT779" s="159" t="s">
        <v>169</v>
      </c>
      <c r="AU779" s="159" t="s">
        <v>77</v>
      </c>
      <c r="AY779" s="12" t="s">
        <v>167</v>
      </c>
      <c r="BE779" s="160">
        <f>IF(N779="základní",J779,0)</f>
        <v>0</v>
      </c>
      <c r="BF779" s="160">
        <f>IF(N779="snížená",J779,0)</f>
        <v>0</v>
      </c>
      <c r="BG779" s="160">
        <f>IF(N779="zákl. přenesená",J779,0)</f>
        <v>0</v>
      </c>
      <c r="BH779" s="160">
        <f>IF(N779="sníž. přenesená",J779,0)</f>
        <v>0</v>
      </c>
      <c r="BI779" s="160">
        <f>IF(N779="nulová",J779,0)</f>
        <v>0</v>
      </c>
      <c r="BJ779" s="12" t="s">
        <v>75</v>
      </c>
      <c r="BK779" s="160">
        <f>ROUND(I779*H779,2)</f>
        <v>0</v>
      </c>
      <c r="BL779" s="12" t="s">
        <v>291</v>
      </c>
      <c r="BM779" s="159" t="s">
        <v>1069</v>
      </c>
    </row>
    <row r="780" spans="2:47" s="25" customFormat="1" ht="29.25">
      <c r="B780" s="24"/>
      <c r="D780" s="161" t="s">
        <v>176</v>
      </c>
      <c r="F780" s="162" t="s">
        <v>1070</v>
      </c>
      <c r="L780" s="24"/>
      <c r="M780" s="163"/>
      <c r="N780" s="50"/>
      <c r="O780" s="50"/>
      <c r="P780" s="50"/>
      <c r="Q780" s="50"/>
      <c r="R780" s="50"/>
      <c r="S780" s="50"/>
      <c r="T780" s="51"/>
      <c r="AT780" s="12" t="s">
        <v>176</v>
      </c>
      <c r="AU780" s="12" t="s">
        <v>77</v>
      </c>
    </row>
    <row r="781" spans="2:65" s="25" customFormat="1" ht="24" customHeight="1">
      <c r="B781" s="24"/>
      <c r="C781" s="149" t="s">
        <v>1071</v>
      </c>
      <c r="D781" s="149" t="s">
        <v>169</v>
      </c>
      <c r="E781" s="150" t="s">
        <v>1072</v>
      </c>
      <c r="F781" s="151" t="s">
        <v>1073</v>
      </c>
      <c r="G781" s="152" t="s">
        <v>184</v>
      </c>
      <c r="H781" s="153">
        <v>1</v>
      </c>
      <c r="I781" s="3"/>
      <c r="J781" s="154">
        <f>ROUND(I781*H781,2)</f>
        <v>0</v>
      </c>
      <c r="K781" s="151" t="s">
        <v>1</v>
      </c>
      <c r="L781" s="24"/>
      <c r="M781" s="155" t="s">
        <v>1</v>
      </c>
      <c r="N781" s="156" t="s">
        <v>33</v>
      </c>
      <c r="O781" s="157">
        <v>0</v>
      </c>
      <c r="P781" s="157">
        <f>O781*H781</f>
        <v>0</v>
      </c>
      <c r="Q781" s="157">
        <v>0</v>
      </c>
      <c r="R781" s="157">
        <f>Q781*H781</f>
        <v>0</v>
      </c>
      <c r="S781" s="157">
        <v>0</v>
      </c>
      <c r="T781" s="158">
        <f>S781*H781</f>
        <v>0</v>
      </c>
      <c r="AR781" s="159" t="s">
        <v>291</v>
      </c>
      <c r="AT781" s="159" t="s">
        <v>169</v>
      </c>
      <c r="AU781" s="159" t="s">
        <v>77</v>
      </c>
      <c r="AY781" s="12" t="s">
        <v>167</v>
      </c>
      <c r="BE781" s="160">
        <f>IF(N781="základní",J781,0)</f>
        <v>0</v>
      </c>
      <c r="BF781" s="160">
        <f>IF(N781="snížená",J781,0)</f>
        <v>0</v>
      </c>
      <c r="BG781" s="160">
        <f>IF(N781="zákl. přenesená",J781,0)</f>
        <v>0</v>
      </c>
      <c r="BH781" s="160">
        <f>IF(N781="sníž. přenesená",J781,0)</f>
        <v>0</v>
      </c>
      <c r="BI781" s="160">
        <f>IF(N781="nulová",J781,0)</f>
        <v>0</v>
      </c>
      <c r="BJ781" s="12" t="s">
        <v>75</v>
      </c>
      <c r="BK781" s="160">
        <f>ROUND(I781*H781,2)</f>
        <v>0</v>
      </c>
      <c r="BL781" s="12" t="s">
        <v>291</v>
      </c>
      <c r="BM781" s="159" t="s">
        <v>1074</v>
      </c>
    </row>
    <row r="782" spans="2:47" s="25" customFormat="1" ht="29.25">
      <c r="B782" s="24"/>
      <c r="D782" s="161" t="s">
        <v>176</v>
      </c>
      <c r="F782" s="162" t="s">
        <v>1075</v>
      </c>
      <c r="L782" s="24"/>
      <c r="M782" s="163"/>
      <c r="N782" s="50"/>
      <c r="O782" s="50"/>
      <c r="P782" s="50"/>
      <c r="Q782" s="50"/>
      <c r="R782" s="50"/>
      <c r="S782" s="50"/>
      <c r="T782" s="51"/>
      <c r="AT782" s="12" t="s">
        <v>176</v>
      </c>
      <c r="AU782" s="12" t="s">
        <v>77</v>
      </c>
    </row>
    <row r="783" spans="2:65" s="25" customFormat="1" ht="24" customHeight="1">
      <c r="B783" s="24"/>
      <c r="C783" s="149" t="s">
        <v>1076</v>
      </c>
      <c r="D783" s="149" t="s">
        <v>169</v>
      </c>
      <c r="E783" s="150" t="s">
        <v>1077</v>
      </c>
      <c r="F783" s="151" t="s">
        <v>1078</v>
      </c>
      <c r="G783" s="152" t="s">
        <v>184</v>
      </c>
      <c r="H783" s="153">
        <v>1</v>
      </c>
      <c r="I783" s="3"/>
      <c r="J783" s="154">
        <f>ROUND(I783*H783,2)</f>
        <v>0</v>
      </c>
      <c r="K783" s="151" t="s">
        <v>1</v>
      </c>
      <c r="L783" s="24"/>
      <c r="M783" s="155" t="s">
        <v>1</v>
      </c>
      <c r="N783" s="156" t="s">
        <v>33</v>
      </c>
      <c r="O783" s="157">
        <v>0</v>
      </c>
      <c r="P783" s="157">
        <f>O783*H783</f>
        <v>0</v>
      </c>
      <c r="Q783" s="157">
        <v>0</v>
      </c>
      <c r="R783" s="157">
        <f>Q783*H783</f>
        <v>0</v>
      </c>
      <c r="S783" s="157">
        <v>0</v>
      </c>
      <c r="T783" s="158">
        <f>S783*H783</f>
        <v>0</v>
      </c>
      <c r="AR783" s="159" t="s">
        <v>291</v>
      </c>
      <c r="AT783" s="159" t="s">
        <v>169</v>
      </c>
      <c r="AU783" s="159" t="s">
        <v>77</v>
      </c>
      <c r="AY783" s="12" t="s">
        <v>167</v>
      </c>
      <c r="BE783" s="160">
        <f>IF(N783="základní",J783,0)</f>
        <v>0</v>
      </c>
      <c r="BF783" s="160">
        <f>IF(N783="snížená",J783,0)</f>
        <v>0</v>
      </c>
      <c r="BG783" s="160">
        <f>IF(N783="zákl. přenesená",J783,0)</f>
        <v>0</v>
      </c>
      <c r="BH783" s="160">
        <f>IF(N783="sníž. přenesená",J783,0)</f>
        <v>0</v>
      </c>
      <c r="BI783" s="160">
        <f>IF(N783="nulová",J783,0)</f>
        <v>0</v>
      </c>
      <c r="BJ783" s="12" t="s">
        <v>75</v>
      </c>
      <c r="BK783" s="160">
        <f>ROUND(I783*H783,2)</f>
        <v>0</v>
      </c>
      <c r="BL783" s="12" t="s">
        <v>291</v>
      </c>
      <c r="BM783" s="159" t="s">
        <v>1079</v>
      </c>
    </row>
    <row r="784" spans="2:47" s="25" customFormat="1" ht="29.25">
      <c r="B784" s="24"/>
      <c r="D784" s="161" t="s">
        <v>176</v>
      </c>
      <c r="F784" s="162" t="s">
        <v>1080</v>
      </c>
      <c r="L784" s="24"/>
      <c r="M784" s="163"/>
      <c r="N784" s="50"/>
      <c r="O784" s="50"/>
      <c r="P784" s="50"/>
      <c r="Q784" s="50"/>
      <c r="R784" s="50"/>
      <c r="S784" s="50"/>
      <c r="T784" s="51"/>
      <c r="AT784" s="12" t="s">
        <v>176</v>
      </c>
      <c r="AU784" s="12" t="s">
        <v>77</v>
      </c>
    </row>
    <row r="785" spans="2:65" s="25" customFormat="1" ht="24" customHeight="1">
      <c r="B785" s="24"/>
      <c r="C785" s="149" t="s">
        <v>1081</v>
      </c>
      <c r="D785" s="149" t="s">
        <v>169</v>
      </c>
      <c r="E785" s="150" t="s">
        <v>1082</v>
      </c>
      <c r="F785" s="151" t="s">
        <v>1083</v>
      </c>
      <c r="G785" s="152" t="s">
        <v>1031</v>
      </c>
      <c r="H785" s="153">
        <v>2577.27</v>
      </c>
      <c r="I785" s="3"/>
      <c r="J785" s="154">
        <f>ROUND(I785*H785,2)</f>
        <v>0</v>
      </c>
      <c r="K785" s="151" t="s">
        <v>173</v>
      </c>
      <c r="L785" s="24"/>
      <c r="M785" s="155" t="s">
        <v>1</v>
      </c>
      <c r="N785" s="156" t="s">
        <v>33</v>
      </c>
      <c r="O785" s="157">
        <v>0</v>
      </c>
      <c r="P785" s="157">
        <f>O785*H785</f>
        <v>0</v>
      </c>
      <c r="Q785" s="157">
        <v>0</v>
      </c>
      <c r="R785" s="157">
        <f>Q785*H785</f>
        <v>0</v>
      </c>
      <c r="S785" s="157">
        <v>0</v>
      </c>
      <c r="T785" s="158">
        <f>S785*H785</f>
        <v>0</v>
      </c>
      <c r="AR785" s="159" t="s">
        <v>291</v>
      </c>
      <c r="AT785" s="159" t="s">
        <v>169</v>
      </c>
      <c r="AU785" s="159" t="s">
        <v>77</v>
      </c>
      <c r="AY785" s="12" t="s">
        <v>167</v>
      </c>
      <c r="BE785" s="160">
        <f>IF(N785="základní",J785,0)</f>
        <v>0</v>
      </c>
      <c r="BF785" s="160">
        <f>IF(N785="snížená",J785,0)</f>
        <v>0</v>
      </c>
      <c r="BG785" s="160">
        <f>IF(N785="zákl. přenesená",J785,0)</f>
        <v>0</v>
      </c>
      <c r="BH785" s="160">
        <f>IF(N785="sníž. přenesená",J785,0)</f>
        <v>0</v>
      </c>
      <c r="BI785" s="160">
        <f>IF(N785="nulová",J785,0)</f>
        <v>0</v>
      </c>
      <c r="BJ785" s="12" t="s">
        <v>75</v>
      </c>
      <c r="BK785" s="160">
        <f>ROUND(I785*H785,2)</f>
        <v>0</v>
      </c>
      <c r="BL785" s="12" t="s">
        <v>291</v>
      </c>
      <c r="BM785" s="159" t="s">
        <v>1084</v>
      </c>
    </row>
    <row r="786" spans="2:47" s="25" customFormat="1" ht="29.25">
      <c r="B786" s="24"/>
      <c r="D786" s="161" t="s">
        <v>176</v>
      </c>
      <c r="F786" s="162" t="s">
        <v>1085</v>
      </c>
      <c r="L786" s="24"/>
      <c r="M786" s="163"/>
      <c r="N786" s="50"/>
      <c r="O786" s="50"/>
      <c r="P786" s="50"/>
      <c r="Q786" s="50"/>
      <c r="R786" s="50"/>
      <c r="S786" s="50"/>
      <c r="T786" s="51"/>
      <c r="AT786" s="12" t="s">
        <v>176</v>
      </c>
      <c r="AU786" s="12" t="s">
        <v>77</v>
      </c>
    </row>
    <row r="787" spans="2:63" s="137" customFormat="1" ht="22.9" customHeight="1">
      <c r="B787" s="136"/>
      <c r="D787" s="138" t="s">
        <v>67</v>
      </c>
      <c r="E787" s="147" t="s">
        <v>1086</v>
      </c>
      <c r="F787" s="147" t="s">
        <v>1087</v>
      </c>
      <c r="J787" s="148">
        <f>BK787</f>
        <v>0</v>
      </c>
      <c r="L787" s="136"/>
      <c r="M787" s="141"/>
      <c r="N787" s="142"/>
      <c r="O787" s="142"/>
      <c r="P787" s="143">
        <f>SUM(P788:P815)</f>
        <v>115.40561499999998</v>
      </c>
      <c r="Q787" s="142"/>
      <c r="R787" s="143">
        <f>SUM(R788:R815)</f>
        <v>4.1514260499999995</v>
      </c>
      <c r="S787" s="142"/>
      <c r="T787" s="144">
        <f>SUM(T788:T815)</f>
        <v>0</v>
      </c>
      <c r="AR787" s="138" t="s">
        <v>77</v>
      </c>
      <c r="AT787" s="145" t="s">
        <v>67</v>
      </c>
      <c r="AU787" s="145" t="s">
        <v>75</v>
      </c>
      <c r="AY787" s="138" t="s">
        <v>167</v>
      </c>
      <c r="BK787" s="146">
        <f>SUM(BK788:BK815)</f>
        <v>0</v>
      </c>
    </row>
    <row r="788" spans="2:65" s="25" customFormat="1" ht="24" customHeight="1">
      <c r="B788" s="24"/>
      <c r="C788" s="149" t="s">
        <v>1088</v>
      </c>
      <c r="D788" s="149" t="s">
        <v>169</v>
      </c>
      <c r="E788" s="150" t="s">
        <v>1089</v>
      </c>
      <c r="F788" s="151" t="s">
        <v>1090</v>
      </c>
      <c r="G788" s="152" t="s">
        <v>208</v>
      </c>
      <c r="H788" s="153">
        <v>98.1</v>
      </c>
      <c r="I788" s="3"/>
      <c r="J788" s="154">
        <f>ROUND(I788*H788,2)</f>
        <v>0</v>
      </c>
      <c r="K788" s="151" t="s">
        <v>173</v>
      </c>
      <c r="L788" s="24"/>
      <c r="M788" s="155" t="s">
        <v>1</v>
      </c>
      <c r="N788" s="156" t="s">
        <v>33</v>
      </c>
      <c r="O788" s="157">
        <v>0.35</v>
      </c>
      <c r="P788" s="157">
        <f>O788*H788</f>
        <v>34.334999999999994</v>
      </c>
      <c r="Q788" s="157">
        <v>0.015</v>
      </c>
      <c r="R788" s="157">
        <f>Q788*H788</f>
        <v>1.4714999999999998</v>
      </c>
      <c r="S788" s="157">
        <v>0</v>
      </c>
      <c r="T788" s="158">
        <f>S788*H788</f>
        <v>0</v>
      </c>
      <c r="AR788" s="159" t="s">
        <v>291</v>
      </c>
      <c r="AT788" s="159" t="s">
        <v>169</v>
      </c>
      <c r="AU788" s="159" t="s">
        <v>77</v>
      </c>
      <c r="AY788" s="12" t="s">
        <v>167</v>
      </c>
      <c r="BE788" s="160">
        <f>IF(N788="základní",J788,0)</f>
        <v>0</v>
      </c>
      <c r="BF788" s="160">
        <f>IF(N788="snížená",J788,0)</f>
        <v>0</v>
      </c>
      <c r="BG788" s="160">
        <f>IF(N788="zákl. přenesená",J788,0)</f>
        <v>0</v>
      </c>
      <c r="BH788" s="160">
        <f>IF(N788="sníž. přenesená",J788,0)</f>
        <v>0</v>
      </c>
      <c r="BI788" s="160">
        <f>IF(N788="nulová",J788,0)</f>
        <v>0</v>
      </c>
      <c r="BJ788" s="12" t="s">
        <v>75</v>
      </c>
      <c r="BK788" s="160">
        <f>ROUND(I788*H788,2)</f>
        <v>0</v>
      </c>
      <c r="BL788" s="12" t="s">
        <v>291</v>
      </c>
      <c r="BM788" s="159" t="s">
        <v>1091</v>
      </c>
    </row>
    <row r="789" spans="2:47" s="25" customFormat="1" ht="19.5">
      <c r="B789" s="24"/>
      <c r="D789" s="161" t="s">
        <v>176</v>
      </c>
      <c r="F789" s="162" t="s">
        <v>1092</v>
      </c>
      <c r="L789" s="24"/>
      <c r="M789" s="163"/>
      <c r="N789" s="50"/>
      <c r="O789" s="50"/>
      <c r="P789" s="50"/>
      <c r="Q789" s="50"/>
      <c r="R789" s="50"/>
      <c r="S789" s="50"/>
      <c r="T789" s="51"/>
      <c r="AT789" s="12" t="s">
        <v>176</v>
      </c>
      <c r="AU789" s="12" t="s">
        <v>77</v>
      </c>
    </row>
    <row r="790" spans="2:51" s="165" customFormat="1" ht="12">
      <c r="B790" s="164"/>
      <c r="D790" s="161" t="s">
        <v>178</v>
      </c>
      <c r="E790" s="166" t="s">
        <v>1</v>
      </c>
      <c r="F790" s="167" t="s">
        <v>746</v>
      </c>
      <c r="H790" s="166" t="s">
        <v>1</v>
      </c>
      <c r="L790" s="164"/>
      <c r="M790" s="168"/>
      <c r="N790" s="169"/>
      <c r="O790" s="169"/>
      <c r="P790" s="169"/>
      <c r="Q790" s="169"/>
      <c r="R790" s="169"/>
      <c r="S790" s="169"/>
      <c r="T790" s="170"/>
      <c r="AT790" s="166" t="s">
        <v>178</v>
      </c>
      <c r="AU790" s="166" t="s">
        <v>77</v>
      </c>
      <c r="AV790" s="165" t="s">
        <v>75</v>
      </c>
      <c r="AW790" s="165" t="s">
        <v>25</v>
      </c>
      <c r="AX790" s="165" t="s">
        <v>68</v>
      </c>
      <c r="AY790" s="166" t="s">
        <v>167</v>
      </c>
    </row>
    <row r="791" spans="2:51" s="172" customFormat="1" ht="12">
      <c r="B791" s="171"/>
      <c r="D791" s="161" t="s">
        <v>178</v>
      </c>
      <c r="E791" s="173" t="s">
        <v>1</v>
      </c>
      <c r="F791" s="174" t="s">
        <v>583</v>
      </c>
      <c r="H791" s="175">
        <v>98.1</v>
      </c>
      <c r="L791" s="171"/>
      <c r="M791" s="176"/>
      <c r="N791" s="177"/>
      <c r="O791" s="177"/>
      <c r="P791" s="177"/>
      <c r="Q791" s="177"/>
      <c r="R791" s="177"/>
      <c r="S791" s="177"/>
      <c r="T791" s="178"/>
      <c r="AT791" s="173" t="s">
        <v>178</v>
      </c>
      <c r="AU791" s="173" t="s">
        <v>77</v>
      </c>
      <c r="AV791" s="172" t="s">
        <v>77</v>
      </c>
      <c r="AW791" s="172" t="s">
        <v>25</v>
      </c>
      <c r="AX791" s="172" t="s">
        <v>75</v>
      </c>
      <c r="AY791" s="173" t="s">
        <v>167</v>
      </c>
    </row>
    <row r="792" spans="2:65" s="25" customFormat="1" ht="16.5" customHeight="1">
      <c r="B792" s="24"/>
      <c r="C792" s="149" t="s">
        <v>1093</v>
      </c>
      <c r="D792" s="149" t="s">
        <v>169</v>
      </c>
      <c r="E792" s="150" t="s">
        <v>1094</v>
      </c>
      <c r="F792" s="151" t="s">
        <v>1095</v>
      </c>
      <c r="G792" s="152" t="s">
        <v>208</v>
      </c>
      <c r="H792" s="153">
        <v>98.1</v>
      </c>
      <c r="I792" s="3"/>
      <c r="J792" s="154">
        <f>ROUND(I792*H792,2)</f>
        <v>0</v>
      </c>
      <c r="K792" s="151" t="s">
        <v>173</v>
      </c>
      <c r="L792" s="24"/>
      <c r="M792" s="155" t="s">
        <v>1</v>
      </c>
      <c r="N792" s="156" t="s">
        <v>33</v>
      </c>
      <c r="O792" s="157">
        <v>0.044</v>
      </c>
      <c r="P792" s="157">
        <f>O792*H792</f>
        <v>4.3164</v>
      </c>
      <c r="Q792" s="157">
        <v>0.0003</v>
      </c>
      <c r="R792" s="157">
        <f>Q792*H792</f>
        <v>0.029429999999999994</v>
      </c>
      <c r="S792" s="157">
        <v>0</v>
      </c>
      <c r="T792" s="158">
        <f>S792*H792</f>
        <v>0</v>
      </c>
      <c r="AR792" s="159" t="s">
        <v>291</v>
      </c>
      <c r="AT792" s="159" t="s">
        <v>169</v>
      </c>
      <c r="AU792" s="159" t="s">
        <v>77</v>
      </c>
      <c r="AY792" s="12" t="s">
        <v>167</v>
      </c>
      <c r="BE792" s="160">
        <f>IF(N792="základní",J792,0)</f>
        <v>0</v>
      </c>
      <c r="BF792" s="160">
        <f>IF(N792="snížená",J792,0)</f>
        <v>0</v>
      </c>
      <c r="BG792" s="160">
        <f>IF(N792="zákl. přenesená",J792,0)</f>
        <v>0</v>
      </c>
      <c r="BH792" s="160">
        <f>IF(N792="sníž. přenesená",J792,0)</f>
        <v>0</v>
      </c>
      <c r="BI792" s="160">
        <f>IF(N792="nulová",J792,0)</f>
        <v>0</v>
      </c>
      <c r="BJ792" s="12" t="s">
        <v>75</v>
      </c>
      <c r="BK792" s="160">
        <f>ROUND(I792*H792,2)</f>
        <v>0</v>
      </c>
      <c r="BL792" s="12" t="s">
        <v>291</v>
      </c>
      <c r="BM792" s="159" t="s">
        <v>1096</v>
      </c>
    </row>
    <row r="793" spans="2:47" s="25" customFormat="1" ht="19.5">
      <c r="B793" s="24"/>
      <c r="D793" s="161" t="s">
        <v>176</v>
      </c>
      <c r="F793" s="162" t="s">
        <v>1097</v>
      </c>
      <c r="L793" s="24"/>
      <c r="M793" s="163"/>
      <c r="N793" s="50"/>
      <c r="O793" s="50"/>
      <c r="P793" s="50"/>
      <c r="Q793" s="50"/>
      <c r="R793" s="50"/>
      <c r="S793" s="50"/>
      <c r="T793" s="51"/>
      <c r="AT793" s="12" t="s">
        <v>176</v>
      </c>
      <c r="AU793" s="12" t="s">
        <v>77</v>
      </c>
    </row>
    <row r="794" spans="2:51" s="165" customFormat="1" ht="12">
      <c r="B794" s="164"/>
      <c r="D794" s="161" t="s">
        <v>178</v>
      </c>
      <c r="E794" s="166" t="s">
        <v>1</v>
      </c>
      <c r="F794" s="167" t="s">
        <v>746</v>
      </c>
      <c r="H794" s="166" t="s">
        <v>1</v>
      </c>
      <c r="L794" s="164"/>
      <c r="M794" s="168"/>
      <c r="N794" s="169"/>
      <c r="O794" s="169"/>
      <c r="P794" s="169"/>
      <c r="Q794" s="169"/>
      <c r="R794" s="169"/>
      <c r="S794" s="169"/>
      <c r="T794" s="170"/>
      <c r="AT794" s="166" t="s">
        <v>178</v>
      </c>
      <c r="AU794" s="166" t="s">
        <v>77</v>
      </c>
      <c r="AV794" s="165" t="s">
        <v>75</v>
      </c>
      <c r="AW794" s="165" t="s">
        <v>25</v>
      </c>
      <c r="AX794" s="165" t="s">
        <v>68</v>
      </c>
      <c r="AY794" s="166" t="s">
        <v>167</v>
      </c>
    </row>
    <row r="795" spans="2:51" s="172" customFormat="1" ht="12">
      <c r="B795" s="171"/>
      <c r="D795" s="161" t="s">
        <v>178</v>
      </c>
      <c r="E795" s="173" t="s">
        <v>1</v>
      </c>
      <c r="F795" s="174" t="s">
        <v>583</v>
      </c>
      <c r="H795" s="175">
        <v>98.1</v>
      </c>
      <c r="L795" s="171"/>
      <c r="M795" s="176"/>
      <c r="N795" s="177"/>
      <c r="O795" s="177"/>
      <c r="P795" s="177"/>
      <c r="Q795" s="177"/>
      <c r="R795" s="177"/>
      <c r="S795" s="177"/>
      <c r="T795" s="178"/>
      <c r="AT795" s="173" t="s">
        <v>178</v>
      </c>
      <c r="AU795" s="173" t="s">
        <v>77</v>
      </c>
      <c r="AV795" s="172" t="s">
        <v>77</v>
      </c>
      <c r="AW795" s="172" t="s">
        <v>25</v>
      </c>
      <c r="AX795" s="172" t="s">
        <v>75</v>
      </c>
      <c r="AY795" s="173" t="s">
        <v>167</v>
      </c>
    </row>
    <row r="796" spans="2:65" s="25" customFormat="1" ht="24" customHeight="1">
      <c r="B796" s="24"/>
      <c r="C796" s="149" t="s">
        <v>1098</v>
      </c>
      <c r="D796" s="149" t="s">
        <v>169</v>
      </c>
      <c r="E796" s="150" t="s">
        <v>1099</v>
      </c>
      <c r="F796" s="151" t="s">
        <v>1100</v>
      </c>
      <c r="G796" s="152" t="s">
        <v>208</v>
      </c>
      <c r="H796" s="153">
        <v>98.1</v>
      </c>
      <c r="I796" s="3"/>
      <c r="J796" s="154">
        <f>ROUND(I796*H796,2)</f>
        <v>0</v>
      </c>
      <c r="K796" s="151" t="s">
        <v>173</v>
      </c>
      <c r="L796" s="24"/>
      <c r="M796" s="155" t="s">
        <v>1</v>
      </c>
      <c r="N796" s="156" t="s">
        <v>33</v>
      </c>
      <c r="O796" s="157">
        <v>0.61</v>
      </c>
      <c r="P796" s="157">
        <f>O796*H796</f>
        <v>59.840999999999994</v>
      </c>
      <c r="Q796" s="157">
        <v>0.0063</v>
      </c>
      <c r="R796" s="157">
        <f>Q796*H796</f>
        <v>0.61803</v>
      </c>
      <c r="S796" s="157">
        <v>0</v>
      </c>
      <c r="T796" s="158">
        <f>S796*H796</f>
        <v>0</v>
      </c>
      <c r="AR796" s="159" t="s">
        <v>291</v>
      </c>
      <c r="AT796" s="159" t="s">
        <v>169</v>
      </c>
      <c r="AU796" s="159" t="s">
        <v>77</v>
      </c>
      <c r="AY796" s="12" t="s">
        <v>167</v>
      </c>
      <c r="BE796" s="160">
        <f>IF(N796="základní",J796,0)</f>
        <v>0</v>
      </c>
      <c r="BF796" s="160">
        <f>IF(N796="snížená",J796,0)</f>
        <v>0</v>
      </c>
      <c r="BG796" s="160">
        <f>IF(N796="zákl. přenesená",J796,0)</f>
        <v>0</v>
      </c>
      <c r="BH796" s="160">
        <f>IF(N796="sníž. přenesená",J796,0)</f>
        <v>0</v>
      </c>
      <c r="BI796" s="160">
        <f>IF(N796="nulová",J796,0)</f>
        <v>0</v>
      </c>
      <c r="BJ796" s="12" t="s">
        <v>75</v>
      </c>
      <c r="BK796" s="160">
        <f>ROUND(I796*H796,2)</f>
        <v>0</v>
      </c>
      <c r="BL796" s="12" t="s">
        <v>291</v>
      </c>
      <c r="BM796" s="159" t="s">
        <v>1101</v>
      </c>
    </row>
    <row r="797" spans="2:47" s="25" customFormat="1" ht="19.5">
      <c r="B797" s="24"/>
      <c r="D797" s="161" t="s">
        <v>176</v>
      </c>
      <c r="F797" s="162" t="s">
        <v>1102</v>
      </c>
      <c r="L797" s="24"/>
      <c r="M797" s="163"/>
      <c r="N797" s="50"/>
      <c r="O797" s="50"/>
      <c r="P797" s="50"/>
      <c r="Q797" s="50"/>
      <c r="R797" s="50"/>
      <c r="S797" s="50"/>
      <c r="T797" s="51"/>
      <c r="AT797" s="12" t="s">
        <v>176</v>
      </c>
      <c r="AU797" s="12" t="s">
        <v>77</v>
      </c>
    </row>
    <row r="798" spans="2:51" s="165" customFormat="1" ht="12">
      <c r="B798" s="164"/>
      <c r="D798" s="161" t="s">
        <v>178</v>
      </c>
      <c r="E798" s="166" t="s">
        <v>1</v>
      </c>
      <c r="F798" s="167" t="s">
        <v>746</v>
      </c>
      <c r="H798" s="166" t="s">
        <v>1</v>
      </c>
      <c r="L798" s="164"/>
      <c r="M798" s="168"/>
      <c r="N798" s="169"/>
      <c r="O798" s="169"/>
      <c r="P798" s="169"/>
      <c r="Q798" s="169"/>
      <c r="R798" s="169"/>
      <c r="S798" s="169"/>
      <c r="T798" s="170"/>
      <c r="AT798" s="166" t="s">
        <v>178</v>
      </c>
      <c r="AU798" s="166" t="s">
        <v>77</v>
      </c>
      <c r="AV798" s="165" t="s">
        <v>75</v>
      </c>
      <c r="AW798" s="165" t="s">
        <v>25</v>
      </c>
      <c r="AX798" s="165" t="s">
        <v>68</v>
      </c>
      <c r="AY798" s="166" t="s">
        <v>167</v>
      </c>
    </row>
    <row r="799" spans="2:51" s="172" customFormat="1" ht="12">
      <c r="B799" s="171"/>
      <c r="D799" s="161" t="s">
        <v>178</v>
      </c>
      <c r="E799" s="173" t="s">
        <v>1</v>
      </c>
      <c r="F799" s="174" t="s">
        <v>583</v>
      </c>
      <c r="H799" s="175">
        <v>98.1</v>
      </c>
      <c r="L799" s="171"/>
      <c r="M799" s="176"/>
      <c r="N799" s="177"/>
      <c r="O799" s="177"/>
      <c r="P799" s="177"/>
      <c r="Q799" s="177"/>
      <c r="R799" s="177"/>
      <c r="S799" s="177"/>
      <c r="T799" s="178"/>
      <c r="AT799" s="173" t="s">
        <v>178</v>
      </c>
      <c r="AU799" s="173" t="s">
        <v>77</v>
      </c>
      <c r="AV799" s="172" t="s">
        <v>77</v>
      </c>
      <c r="AW799" s="172" t="s">
        <v>25</v>
      </c>
      <c r="AX799" s="172" t="s">
        <v>75</v>
      </c>
      <c r="AY799" s="173" t="s">
        <v>167</v>
      </c>
    </row>
    <row r="800" spans="2:65" s="25" customFormat="1" ht="24" customHeight="1">
      <c r="B800" s="24"/>
      <c r="C800" s="187" t="s">
        <v>1103</v>
      </c>
      <c r="D800" s="187" t="s">
        <v>228</v>
      </c>
      <c r="E800" s="188" t="s">
        <v>1104</v>
      </c>
      <c r="F800" s="189" t="s">
        <v>1105</v>
      </c>
      <c r="G800" s="190" t="s">
        <v>208</v>
      </c>
      <c r="H800" s="191">
        <v>107.91</v>
      </c>
      <c r="I800" s="4"/>
      <c r="J800" s="205">
        <f>ROUND(I800*H800,2)</f>
        <v>0</v>
      </c>
      <c r="K800" s="189" t="s">
        <v>173</v>
      </c>
      <c r="L800" s="193"/>
      <c r="M800" s="194" t="s">
        <v>1</v>
      </c>
      <c r="N800" s="195" t="s">
        <v>33</v>
      </c>
      <c r="O800" s="157">
        <v>0</v>
      </c>
      <c r="P800" s="157">
        <f>O800*H800</f>
        <v>0</v>
      </c>
      <c r="Q800" s="157">
        <v>0.0177</v>
      </c>
      <c r="R800" s="157">
        <f>Q800*H800</f>
        <v>1.910007</v>
      </c>
      <c r="S800" s="157">
        <v>0</v>
      </c>
      <c r="T800" s="158">
        <f>S800*H800</f>
        <v>0</v>
      </c>
      <c r="AR800" s="159" t="s">
        <v>435</v>
      </c>
      <c r="AT800" s="159" t="s">
        <v>228</v>
      </c>
      <c r="AU800" s="159" t="s">
        <v>77</v>
      </c>
      <c r="AY800" s="12" t="s">
        <v>167</v>
      </c>
      <c r="BE800" s="160">
        <f>IF(N800="základní",J800,0)</f>
        <v>0</v>
      </c>
      <c r="BF800" s="160">
        <f>IF(N800="snížená",J800,0)</f>
        <v>0</v>
      </c>
      <c r="BG800" s="160">
        <f>IF(N800="zákl. přenesená",J800,0)</f>
        <v>0</v>
      </c>
      <c r="BH800" s="160">
        <f>IF(N800="sníž. přenesená",J800,0)</f>
        <v>0</v>
      </c>
      <c r="BI800" s="160">
        <f>IF(N800="nulová",J800,0)</f>
        <v>0</v>
      </c>
      <c r="BJ800" s="12" t="s">
        <v>75</v>
      </c>
      <c r="BK800" s="160">
        <f>ROUND(I800*H800,2)</f>
        <v>0</v>
      </c>
      <c r="BL800" s="12" t="s">
        <v>291</v>
      </c>
      <c r="BM800" s="159" t="s">
        <v>1106</v>
      </c>
    </row>
    <row r="801" spans="2:47" s="25" customFormat="1" ht="12">
      <c r="B801" s="24"/>
      <c r="D801" s="161" t="s">
        <v>176</v>
      </c>
      <c r="F801" s="162" t="s">
        <v>1105</v>
      </c>
      <c r="L801" s="24"/>
      <c r="M801" s="163"/>
      <c r="N801" s="50"/>
      <c r="O801" s="50"/>
      <c r="P801" s="50"/>
      <c r="Q801" s="50"/>
      <c r="R801" s="50"/>
      <c r="S801" s="50"/>
      <c r="T801" s="51"/>
      <c r="AT801" s="12" t="s">
        <v>176</v>
      </c>
      <c r="AU801" s="12" t="s">
        <v>77</v>
      </c>
    </row>
    <row r="802" spans="2:51" s="172" customFormat="1" ht="12">
      <c r="B802" s="171"/>
      <c r="D802" s="161" t="s">
        <v>178</v>
      </c>
      <c r="F802" s="174" t="s">
        <v>1107</v>
      </c>
      <c r="H802" s="175">
        <v>107.91</v>
      </c>
      <c r="L802" s="171"/>
      <c r="M802" s="176"/>
      <c r="N802" s="177"/>
      <c r="O802" s="177"/>
      <c r="P802" s="177"/>
      <c r="Q802" s="177"/>
      <c r="R802" s="177"/>
      <c r="S802" s="177"/>
      <c r="T802" s="178"/>
      <c r="AT802" s="173" t="s">
        <v>178</v>
      </c>
      <c r="AU802" s="173" t="s">
        <v>77</v>
      </c>
      <c r="AV802" s="172" t="s">
        <v>77</v>
      </c>
      <c r="AW802" s="172" t="s">
        <v>3</v>
      </c>
      <c r="AX802" s="172" t="s">
        <v>75</v>
      </c>
      <c r="AY802" s="173" t="s">
        <v>167</v>
      </c>
    </row>
    <row r="803" spans="2:65" s="25" customFormat="1" ht="24" customHeight="1">
      <c r="B803" s="24"/>
      <c r="C803" s="149" t="s">
        <v>1108</v>
      </c>
      <c r="D803" s="149" t="s">
        <v>169</v>
      </c>
      <c r="E803" s="150" t="s">
        <v>1109</v>
      </c>
      <c r="F803" s="151" t="s">
        <v>1110</v>
      </c>
      <c r="G803" s="152" t="s">
        <v>727</v>
      </c>
      <c r="H803" s="153">
        <v>61.38</v>
      </c>
      <c r="I803" s="3"/>
      <c r="J803" s="154">
        <f>ROUND(I803*H803,2)</f>
        <v>0</v>
      </c>
      <c r="K803" s="151" t="s">
        <v>173</v>
      </c>
      <c r="L803" s="24"/>
      <c r="M803" s="155" t="s">
        <v>1</v>
      </c>
      <c r="N803" s="156" t="s">
        <v>33</v>
      </c>
      <c r="O803" s="157">
        <v>0.19</v>
      </c>
      <c r="P803" s="157">
        <f>O803*H803</f>
        <v>11.6622</v>
      </c>
      <c r="Q803" s="157">
        <v>0.00043</v>
      </c>
      <c r="R803" s="157">
        <f>Q803*H803</f>
        <v>0.0263934</v>
      </c>
      <c r="S803" s="157">
        <v>0</v>
      </c>
      <c r="T803" s="158">
        <f>S803*H803</f>
        <v>0</v>
      </c>
      <c r="AR803" s="159" t="s">
        <v>291</v>
      </c>
      <c r="AT803" s="159" t="s">
        <v>169</v>
      </c>
      <c r="AU803" s="159" t="s">
        <v>77</v>
      </c>
      <c r="AY803" s="12" t="s">
        <v>167</v>
      </c>
      <c r="BE803" s="160">
        <f>IF(N803="základní",J803,0)</f>
        <v>0</v>
      </c>
      <c r="BF803" s="160">
        <f>IF(N803="snížená",J803,0)</f>
        <v>0</v>
      </c>
      <c r="BG803" s="160">
        <f>IF(N803="zákl. přenesená",J803,0)</f>
        <v>0</v>
      </c>
      <c r="BH803" s="160">
        <f>IF(N803="sníž. přenesená",J803,0)</f>
        <v>0</v>
      </c>
      <c r="BI803" s="160">
        <f>IF(N803="nulová",J803,0)</f>
        <v>0</v>
      </c>
      <c r="BJ803" s="12" t="s">
        <v>75</v>
      </c>
      <c r="BK803" s="160">
        <f>ROUND(I803*H803,2)</f>
        <v>0</v>
      </c>
      <c r="BL803" s="12" t="s">
        <v>291</v>
      </c>
      <c r="BM803" s="159" t="s">
        <v>1111</v>
      </c>
    </row>
    <row r="804" spans="2:47" s="25" customFormat="1" ht="19.5">
      <c r="B804" s="24"/>
      <c r="D804" s="161" t="s">
        <v>176</v>
      </c>
      <c r="F804" s="162" t="s">
        <v>1112</v>
      </c>
      <c r="L804" s="24"/>
      <c r="M804" s="163"/>
      <c r="N804" s="50"/>
      <c r="O804" s="50"/>
      <c r="P804" s="50"/>
      <c r="Q804" s="50"/>
      <c r="R804" s="50"/>
      <c r="S804" s="50"/>
      <c r="T804" s="51"/>
      <c r="AT804" s="12" t="s">
        <v>176</v>
      </c>
      <c r="AU804" s="12" t="s">
        <v>77</v>
      </c>
    </row>
    <row r="805" spans="2:51" s="165" customFormat="1" ht="12">
      <c r="B805" s="164"/>
      <c r="D805" s="161" t="s">
        <v>178</v>
      </c>
      <c r="E805" s="166" t="s">
        <v>1</v>
      </c>
      <c r="F805" s="167" t="s">
        <v>730</v>
      </c>
      <c r="H805" s="166" t="s">
        <v>1</v>
      </c>
      <c r="L805" s="164"/>
      <c r="M805" s="168"/>
      <c r="N805" s="169"/>
      <c r="O805" s="169"/>
      <c r="P805" s="169"/>
      <c r="Q805" s="169"/>
      <c r="R805" s="169"/>
      <c r="S805" s="169"/>
      <c r="T805" s="170"/>
      <c r="AT805" s="166" t="s">
        <v>178</v>
      </c>
      <c r="AU805" s="166" t="s">
        <v>77</v>
      </c>
      <c r="AV805" s="165" t="s">
        <v>75</v>
      </c>
      <c r="AW805" s="165" t="s">
        <v>25</v>
      </c>
      <c r="AX805" s="165" t="s">
        <v>68</v>
      </c>
      <c r="AY805" s="166" t="s">
        <v>167</v>
      </c>
    </row>
    <row r="806" spans="2:51" s="172" customFormat="1" ht="12">
      <c r="B806" s="171"/>
      <c r="D806" s="161" t="s">
        <v>178</v>
      </c>
      <c r="E806" s="173" t="s">
        <v>1</v>
      </c>
      <c r="F806" s="174" t="s">
        <v>731</v>
      </c>
      <c r="H806" s="175">
        <v>10.86</v>
      </c>
      <c r="L806" s="171"/>
      <c r="M806" s="176"/>
      <c r="N806" s="177"/>
      <c r="O806" s="177"/>
      <c r="P806" s="177"/>
      <c r="Q806" s="177"/>
      <c r="R806" s="177"/>
      <c r="S806" s="177"/>
      <c r="T806" s="178"/>
      <c r="AT806" s="173" t="s">
        <v>178</v>
      </c>
      <c r="AU806" s="173" t="s">
        <v>77</v>
      </c>
      <c r="AV806" s="172" t="s">
        <v>77</v>
      </c>
      <c r="AW806" s="172" t="s">
        <v>25</v>
      </c>
      <c r="AX806" s="172" t="s">
        <v>68</v>
      </c>
      <c r="AY806" s="173" t="s">
        <v>167</v>
      </c>
    </row>
    <row r="807" spans="2:51" s="172" customFormat="1" ht="12">
      <c r="B807" s="171"/>
      <c r="D807" s="161" t="s">
        <v>178</v>
      </c>
      <c r="E807" s="173" t="s">
        <v>1</v>
      </c>
      <c r="F807" s="174" t="s">
        <v>733</v>
      </c>
      <c r="H807" s="175">
        <v>23.76</v>
      </c>
      <c r="L807" s="171"/>
      <c r="M807" s="176"/>
      <c r="N807" s="177"/>
      <c r="O807" s="177"/>
      <c r="P807" s="177"/>
      <c r="Q807" s="177"/>
      <c r="R807" s="177"/>
      <c r="S807" s="177"/>
      <c r="T807" s="178"/>
      <c r="AT807" s="173" t="s">
        <v>178</v>
      </c>
      <c r="AU807" s="173" t="s">
        <v>77</v>
      </c>
      <c r="AV807" s="172" t="s">
        <v>77</v>
      </c>
      <c r="AW807" s="172" t="s">
        <v>25</v>
      </c>
      <c r="AX807" s="172" t="s">
        <v>68</v>
      </c>
      <c r="AY807" s="173" t="s">
        <v>167</v>
      </c>
    </row>
    <row r="808" spans="2:51" s="172" customFormat="1" ht="12">
      <c r="B808" s="171"/>
      <c r="D808" s="161" t="s">
        <v>178</v>
      </c>
      <c r="E808" s="173" t="s">
        <v>1</v>
      </c>
      <c r="F808" s="174" t="s">
        <v>734</v>
      </c>
      <c r="H808" s="175">
        <v>19.9</v>
      </c>
      <c r="L808" s="171"/>
      <c r="M808" s="176"/>
      <c r="N808" s="177"/>
      <c r="O808" s="177"/>
      <c r="P808" s="177"/>
      <c r="Q808" s="177"/>
      <c r="R808" s="177"/>
      <c r="S808" s="177"/>
      <c r="T808" s="178"/>
      <c r="AT808" s="173" t="s">
        <v>178</v>
      </c>
      <c r="AU808" s="173" t="s">
        <v>77</v>
      </c>
      <c r="AV808" s="172" t="s">
        <v>77</v>
      </c>
      <c r="AW808" s="172" t="s">
        <v>25</v>
      </c>
      <c r="AX808" s="172" t="s">
        <v>68</v>
      </c>
      <c r="AY808" s="173" t="s">
        <v>167</v>
      </c>
    </row>
    <row r="809" spans="2:51" s="172" customFormat="1" ht="12">
      <c r="B809" s="171"/>
      <c r="D809" s="161" t="s">
        <v>178</v>
      </c>
      <c r="E809" s="173" t="s">
        <v>1</v>
      </c>
      <c r="F809" s="174" t="s">
        <v>736</v>
      </c>
      <c r="H809" s="175">
        <v>6.86</v>
      </c>
      <c r="L809" s="171"/>
      <c r="M809" s="176"/>
      <c r="N809" s="177"/>
      <c r="O809" s="177"/>
      <c r="P809" s="177"/>
      <c r="Q809" s="177"/>
      <c r="R809" s="177"/>
      <c r="S809" s="177"/>
      <c r="T809" s="178"/>
      <c r="AT809" s="173" t="s">
        <v>178</v>
      </c>
      <c r="AU809" s="173" t="s">
        <v>77</v>
      </c>
      <c r="AV809" s="172" t="s">
        <v>77</v>
      </c>
      <c r="AW809" s="172" t="s">
        <v>25</v>
      </c>
      <c r="AX809" s="172" t="s">
        <v>68</v>
      </c>
      <c r="AY809" s="173" t="s">
        <v>167</v>
      </c>
    </row>
    <row r="810" spans="2:51" s="180" customFormat="1" ht="12">
      <c r="B810" s="179"/>
      <c r="D810" s="161" t="s">
        <v>178</v>
      </c>
      <c r="E810" s="181" t="s">
        <v>1</v>
      </c>
      <c r="F810" s="182" t="s">
        <v>204</v>
      </c>
      <c r="H810" s="183">
        <v>61.38</v>
      </c>
      <c r="L810" s="179"/>
      <c r="M810" s="184"/>
      <c r="N810" s="185"/>
      <c r="O810" s="185"/>
      <c r="P810" s="185"/>
      <c r="Q810" s="185"/>
      <c r="R810" s="185"/>
      <c r="S810" s="185"/>
      <c r="T810" s="186"/>
      <c r="AT810" s="181" t="s">
        <v>178</v>
      </c>
      <c r="AU810" s="181" t="s">
        <v>77</v>
      </c>
      <c r="AV810" s="180" t="s">
        <v>174</v>
      </c>
      <c r="AW810" s="180" t="s">
        <v>25</v>
      </c>
      <c r="AX810" s="180" t="s">
        <v>75</v>
      </c>
      <c r="AY810" s="181" t="s">
        <v>167</v>
      </c>
    </row>
    <row r="811" spans="2:65" s="25" customFormat="1" ht="24" customHeight="1">
      <c r="B811" s="24"/>
      <c r="C811" s="187" t="s">
        <v>1113</v>
      </c>
      <c r="D811" s="187" t="s">
        <v>228</v>
      </c>
      <c r="E811" s="188" t="s">
        <v>1114</v>
      </c>
      <c r="F811" s="189" t="s">
        <v>1115</v>
      </c>
      <c r="G811" s="190" t="s">
        <v>508</v>
      </c>
      <c r="H811" s="191">
        <v>204.395</v>
      </c>
      <c r="I811" s="4"/>
      <c r="J811" s="205">
        <f>ROUND(I811*H811,2)</f>
        <v>0</v>
      </c>
      <c r="K811" s="189" t="s">
        <v>173</v>
      </c>
      <c r="L811" s="193"/>
      <c r="M811" s="194" t="s">
        <v>1</v>
      </c>
      <c r="N811" s="195" t="s">
        <v>33</v>
      </c>
      <c r="O811" s="157">
        <v>0</v>
      </c>
      <c r="P811" s="157">
        <f>O811*H811</f>
        <v>0</v>
      </c>
      <c r="Q811" s="157">
        <v>0.00047</v>
      </c>
      <c r="R811" s="157">
        <f>Q811*H811</f>
        <v>0.09606565</v>
      </c>
      <c r="S811" s="157">
        <v>0</v>
      </c>
      <c r="T811" s="158">
        <f>S811*H811</f>
        <v>0</v>
      </c>
      <c r="AR811" s="159" t="s">
        <v>435</v>
      </c>
      <c r="AT811" s="159" t="s">
        <v>228</v>
      </c>
      <c r="AU811" s="159" t="s">
        <v>77</v>
      </c>
      <c r="AY811" s="12" t="s">
        <v>167</v>
      </c>
      <c r="BE811" s="160">
        <f>IF(N811="základní",J811,0)</f>
        <v>0</v>
      </c>
      <c r="BF811" s="160">
        <f>IF(N811="snížená",J811,0)</f>
        <v>0</v>
      </c>
      <c r="BG811" s="160">
        <f>IF(N811="zákl. přenesená",J811,0)</f>
        <v>0</v>
      </c>
      <c r="BH811" s="160">
        <f>IF(N811="sníž. přenesená",J811,0)</f>
        <v>0</v>
      </c>
      <c r="BI811" s="160">
        <f>IF(N811="nulová",J811,0)</f>
        <v>0</v>
      </c>
      <c r="BJ811" s="12" t="s">
        <v>75</v>
      </c>
      <c r="BK811" s="160">
        <f>ROUND(I811*H811,2)</f>
        <v>0</v>
      </c>
      <c r="BL811" s="12" t="s">
        <v>291</v>
      </c>
      <c r="BM811" s="159" t="s">
        <v>1116</v>
      </c>
    </row>
    <row r="812" spans="2:47" s="25" customFormat="1" ht="19.5">
      <c r="B812" s="24"/>
      <c r="D812" s="161" t="s">
        <v>176</v>
      </c>
      <c r="F812" s="162" t="s">
        <v>1115</v>
      </c>
      <c r="L812" s="24"/>
      <c r="M812" s="163"/>
      <c r="N812" s="50"/>
      <c r="O812" s="50"/>
      <c r="P812" s="50"/>
      <c r="Q812" s="50"/>
      <c r="R812" s="50"/>
      <c r="S812" s="50"/>
      <c r="T812" s="51"/>
      <c r="AT812" s="12" t="s">
        <v>176</v>
      </c>
      <c r="AU812" s="12" t="s">
        <v>77</v>
      </c>
    </row>
    <row r="813" spans="2:51" s="172" customFormat="1" ht="12">
      <c r="B813" s="171"/>
      <c r="D813" s="161" t="s">
        <v>178</v>
      </c>
      <c r="F813" s="174" t="s">
        <v>1117</v>
      </c>
      <c r="H813" s="175">
        <v>204.395</v>
      </c>
      <c r="L813" s="171"/>
      <c r="M813" s="176"/>
      <c r="N813" s="177"/>
      <c r="O813" s="177"/>
      <c r="P813" s="177"/>
      <c r="Q813" s="177"/>
      <c r="R813" s="177"/>
      <c r="S813" s="177"/>
      <c r="T813" s="178"/>
      <c r="AT813" s="173" t="s">
        <v>178</v>
      </c>
      <c r="AU813" s="173" t="s">
        <v>77</v>
      </c>
      <c r="AV813" s="172" t="s">
        <v>77</v>
      </c>
      <c r="AW813" s="172" t="s">
        <v>3</v>
      </c>
      <c r="AX813" s="172" t="s">
        <v>75</v>
      </c>
      <c r="AY813" s="173" t="s">
        <v>167</v>
      </c>
    </row>
    <row r="814" spans="2:65" s="25" customFormat="1" ht="24" customHeight="1">
      <c r="B814" s="24"/>
      <c r="C814" s="149" t="s">
        <v>1118</v>
      </c>
      <c r="D814" s="149" t="s">
        <v>169</v>
      </c>
      <c r="E814" s="150" t="s">
        <v>1119</v>
      </c>
      <c r="F814" s="151" t="s">
        <v>1120</v>
      </c>
      <c r="G814" s="152" t="s">
        <v>216</v>
      </c>
      <c r="H814" s="153">
        <v>4.151</v>
      </c>
      <c r="I814" s="3"/>
      <c r="J814" s="154">
        <f>ROUND(I814*H814,2)</f>
        <v>0</v>
      </c>
      <c r="K814" s="151" t="s">
        <v>173</v>
      </c>
      <c r="L814" s="24"/>
      <c r="M814" s="155" t="s">
        <v>1</v>
      </c>
      <c r="N814" s="156" t="s">
        <v>33</v>
      </c>
      <c r="O814" s="157">
        <v>1.265</v>
      </c>
      <c r="P814" s="157">
        <f>O814*H814</f>
        <v>5.251015</v>
      </c>
      <c r="Q814" s="157">
        <v>0</v>
      </c>
      <c r="R814" s="157">
        <f>Q814*H814</f>
        <v>0</v>
      </c>
      <c r="S814" s="157">
        <v>0</v>
      </c>
      <c r="T814" s="158">
        <f>S814*H814</f>
        <v>0</v>
      </c>
      <c r="AR814" s="159" t="s">
        <v>291</v>
      </c>
      <c r="AT814" s="159" t="s">
        <v>169</v>
      </c>
      <c r="AU814" s="159" t="s">
        <v>77</v>
      </c>
      <c r="AY814" s="12" t="s">
        <v>167</v>
      </c>
      <c r="BE814" s="160">
        <f>IF(N814="základní",J814,0)</f>
        <v>0</v>
      </c>
      <c r="BF814" s="160">
        <f>IF(N814="snížená",J814,0)</f>
        <v>0</v>
      </c>
      <c r="BG814" s="160">
        <f>IF(N814="zákl. přenesená",J814,0)</f>
        <v>0</v>
      </c>
      <c r="BH814" s="160">
        <f>IF(N814="sníž. přenesená",J814,0)</f>
        <v>0</v>
      </c>
      <c r="BI814" s="160">
        <f>IF(N814="nulová",J814,0)</f>
        <v>0</v>
      </c>
      <c r="BJ814" s="12" t="s">
        <v>75</v>
      </c>
      <c r="BK814" s="160">
        <f>ROUND(I814*H814,2)</f>
        <v>0</v>
      </c>
      <c r="BL814" s="12" t="s">
        <v>291</v>
      </c>
      <c r="BM814" s="159" t="s">
        <v>1121</v>
      </c>
    </row>
    <row r="815" spans="2:47" s="25" customFormat="1" ht="29.25">
      <c r="B815" s="24"/>
      <c r="D815" s="161" t="s">
        <v>176</v>
      </c>
      <c r="F815" s="162" t="s">
        <v>1122</v>
      </c>
      <c r="L815" s="24"/>
      <c r="M815" s="163"/>
      <c r="N815" s="50"/>
      <c r="O815" s="50"/>
      <c r="P815" s="50"/>
      <c r="Q815" s="50"/>
      <c r="R815" s="50"/>
      <c r="S815" s="50"/>
      <c r="T815" s="51"/>
      <c r="AT815" s="12" t="s">
        <v>176</v>
      </c>
      <c r="AU815" s="12" t="s">
        <v>77</v>
      </c>
    </row>
    <row r="816" spans="2:63" s="137" customFormat="1" ht="22.9" customHeight="1">
      <c r="B816" s="136"/>
      <c r="D816" s="138" t="s">
        <v>67</v>
      </c>
      <c r="E816" s="147" t="s">
        <v>1123</v>
      </c>
      <c r="F816" s="147" t="s">
        <v>1124</v>
      </c>
      <c r="J816" s="148">
        <f>BK816</f>
        <v>0</v>
      </c>
      <c r="L816" s="136"/>
      <c r="M816" s="141"/>
      <c r="N816" s="142"/>
      <c r="O816" s="142"/>
      <c r="P816" s="143">
        <f>SUM(P817:P831)</f>
        <v>47.283841</v>
      </c>
      <c r="Q816" s="142"/>
      <c r="R816" s="143">
        <f>SUM(R817:R831)</f>
        <v>1.2832949</v>
      </c>
      <c r="S816" s="142"/>
      <c r="T816" s="144">
        <f>SUM(T817:T831)</f>
        <v>0</v>
      </c>
      <c r="AR816" s="138" t="s">
        <v>77</v>
      </c>
      <c r="AT816" s="145" t="s">
        <v>67</v>
      </c>
      <c r="AU816" s="145" t="s">
        <v>75</v>
      </c>
      <c r="AY816" s="138" t="s">
        <v>167</v>
      </c>
      <c r="BK816" s="146">
        <f>SUM(BK817:BK831)</f>
        <v>0</v>
      </c>
    </row>
    <row r="817" spans="2:65" s="25" customFormat="1" ht="16.5" customHeight="1">
      <c r="B817" s="24"/>
      <c r="C817" s="149" t="s">
        <v>1125</v>
      </c>
      <c r="D817" s="149" t="s">
        <v>169</v>
      </c>
      <c r="E817" s="150" t="s">
        <v>1126</v>
      </c>
      <c r="F817" s="151" t="s">
        <v>1127</v>
      </c>
      <c r="G817" s="152" t="s">
        <v>208</v>
      </c>
      <c r="H817" s="153">
        <v>66.561</v>
      </c>
      <c r="I817" s="3"/>
      <c r="J817" s="154">
        <f>ROUND(I817*H817,2)</f>
        <v>0</v>
      </c>
      <c r="K817" s="151" t="s">
        <v>173</v>
      </c>
      <c r="L817" s="24"/>
      <c r="M817" s="155" t="s">
        <v>1</v>
      </c>
      <c r="N817" s="156" t="s">
        <v>33</v>
      </c>
      <c r="O817" s="157">
        <v>0.044</v>
      </c>
      <c r="P817" s="157">
        <f>O817*H817</f>
        <v>2.928684</v>
      </c>
      <c r="Q817" s="157">
        <v>0.0003</v>
      </c>
      <c r="R817" s="157">
        <f>Q817*H817</f>
        <v>0.0199683</v>
      </c>
      <c r="S817" s="157">
        <v>0</v>
      </c>
      <c r="T817" s="158">
        <f>S817*H817</f>
        <v>0</v>
      </c>
      <c r="AR817" s="159" t="s">
        <v>291</v>
      </c>
      <c r="AT817" s="159" t="s">
        <v>169</v>
      </c>
      <c r="AU817" s="159" t="s">
        <v>77</v>
      </c>
      <c r="AY817" s="12" t="s">
        <v>167</v>
      </c>
      <c r="BE817" s="160">
        <f>IF(N817="základní",J817,0)</f>
        <v>0</v>
      </c>
      <c r="BF817" s="160">
        <f>IF(N817="snížená",J817,0)</f>
        <v>0</v>
      </c>
      <c r="BG817" s="160">
        <f>IF(N817="zákl. přenesená",J817,0)</f>
        <v>0</v>
      </c>
      <c r="BH817" s="160">
        <f>IF(N817="sníž. přenesená",J817,0)</f>
        <v>0</v>
      </c>
      <c r="BI817" s="160">
        <f>IF(N817="nulová",J817,0)</f>
        <v>0</v>
      </c>
      <c r="BJ817" s="12" t="s">
        <v>75</v>
      </c>
      <c r="BK817" s="160">
        <f>ROUND(I817*H817,2)</f>
        <v>0</v>
      </c>
      <c r="BL817" s="12" t="s">
        <v>291</v>
      </c>
      <c r="BM817" s="159" t="s">
        <v>1128</v>
      </c>
    </row>
    <row r="818" spans="2:47" s="25" customFormat="1" ht="19.5">
      <c r="B818" s="24"/>
      <c r="D818" s="161" t="s">
        <v>176</v>
      </c>
      <c r="F818" s="162" t="s">
        <v>1129</v>
      </c>
      <c r="L818" s="24"/>
      <c r="M818" s="163"/>
      <c r="N818" s="50"/>
      <c r="O818" s="50"/>
      <c r="P818" s="50"/>
      <c r="Q818" s="50"/>
      <c r="R818" s="50"/>
      <c r="S818" s="50"/>
      <c r="T818" s="51"/>
      <c r="AT818" s="12" t="s">
        <v>176</v>
      </c>
      <c r="AU818" s="12" t="s">
        <v>77</v>
      </c>
    </row>
    <row r="819" spans="2:51" s="165" customFormat="1" ht="12">
      <c r="B819" s="164"/>
      <c r="D819" s="161" t="s">
        <v>178</v>
      </c>
      <c r="E819" s="166" t="s">
        <v>1</v>
      </c>
      <c r="F819" s="167" t="s">
        <v>1130</v>
      </c>
      <c r="H819" s="166" t="s">
        <v>1</v>
      </c>
      <c r="L819" s="164"/>
      <c r="M819" s="168"/>
      <c r="N819" s="169"/>
      <c r="O819" s="169"/>
      <c r="P819" s="169"/>
      <c r="Q819" s="169"/>
      <c r="R819" s="169"/>
      <c r="S819" s="169"/>
      <c r="T819" s="170"/>
      <c r="AT819" s="166" t="s">
        <v>178</v>
      </c>
      <c r="AU819" s="166" t="s">
        <v>77</v>
      </c>
      <c r="AV819" s="165" t="s">
        <v>75</v>
      </c>
      <c r="AW819" s="165" t="s">
        <v>25</v>
      </c>
      <c r="AX819" s="165" t="s">
        <v>68</v>
      </c>
      <c r="AY819" s="166" t="s">
        <v>167</v>
      </c>
    </row>
    <row r="820" spans="2:51" s="172" customFormat="1" ht="12">
      <c r="B820" s="171"/>
      <c r="D820" s="161" t="s">
        <v>178</v>
      </c>
      <c r="E820" s="173" t="s">
        <v>1</v>
      </c>
      <c r="F820" s="174" t="s">
        <v>1131</v>
      </c>
      <c r="H820" s="175">
        <v>66.561</v>
      </c>
      <c r="L820" s="171"/>
      <c r="M820" s="176"/>
      <c r="N820" s="177"/>
      <c r="O820" s="177"/>
      <c r="P820" s="177"/>
      <c r="Q820" s="177"/>
      <c r="R820" s="177"/>
      <c r="S820" s="177"/>
      <c r="T820" s="178"/>
      <c r="AT820" s="173" t="s">
        <v>178</v>
      </c>
      <c r="AU820" s="173" t="s">
        <v>77</v>
      </c>
      <c r="AV820" s="172" t="s">
        <v>77</v>
      </c>
      <c r="AW820" s="172" t="s">
        <v>25</v>
      </c>
      <c r="AX820" s="172" t="s">
        <v>75</v>
      </c>
      <c r="AY820" s="173" t="s">
        <v>167</v>
      </c>
    </row>
    <row r="821" spans="2:65" s="25" customFormat="1" ht="24" customHeight="1">
      <c r="B821" s="24"/>
      <c r="C821" s="149" t="s">
        <v>1132</v>
      </c>
      <c r="D821" s="149" t="s">
        <v>169</v>
      </c>
      <c r="E821" s="150" t="s">
        <v>1133</v>
      </c>
      <c r="F821" s="151" t="s">
        <v>1134</v>
      </c>
      <c r="G821" s="152" t="s">
        <v>208</v>
      </c>
      <c r="H821" s="153">
        <v>66.561</v>
      </c>
      <c r="I821" s="3"/>
      <c r="J821" s="154">
        <f>ROUND(I821*H821,2)</f>
        <v>0</v>
      </c>
      <c r="K821" s="151" t="s">
        <v>173</v>
      </c>
      <c r="L821" s="24"/>
      <c r="M821" s="155" t="s">
        <v>1</v>
      </c>
      <c r="N821" s="156" t="s">
        <v>33</v>
      </c>
      <c r="O821" s="157">
        <v>0.642</v>
      </c>
      <c r="P821" s="157">
        <f>O821*H821</f>
        <v>42.732162</v>
      </c>
      <c r="Q821" s="157">
        <v>0.006</v>
      </c>
      <c r="R821" s="157">
        <f>Q821*H821</f>
        <v>0.39936600000000005</v>
      </c>
      <c r="S821" s="157">
        <v>0</v>
      </c>
      <c r="T821" s="158">
        <f>S821*H821</f>
        <v>0</v>
      </c>
      <c r="AR821" s="159" t="s">
        <v>291</v>
      </c>
      <c r="AT821" s="159" t="s">
        <v>169</v>
      </c>
      <c r="AU821" s="159" t="s">
        <v>77</v>
      </c>
      <c r="AY821" s="12" t="s">
        <v>167</v>
      </c>
      <c r="BE821" s="160">
        <f>IF(N821="základní",J821,0)</f>
        <v>0</v>
      </c>
      <c r="BF821" s="160">
        <f>IF(N821="snížená",J821,0)</f>
        <v>0</v>
      </c>
      <c r="BG821" s="160">
        <f>IF(N821="zákl. přenesená",J821,0)</f>
        <v>0</v>
      </c>
      <c r="BH821" s="160">
        <f>IF(N821="sníž. přenesená",J821,0)</f>
        <v>0</v>
      </c>
      <c r="BI821" s="160">
        <f>IF(N821="nulová",J821,0)</f>
        <v>0</v>
      </c>
      <c r="BJ821" s="12" t="s">
        <v>75</v>
      </c>
      <c r="BK821" s="160">
        <f>ROUND(I821*H821,2)</f>
        <v>0</v>
      </c>
      <c r="BL821" s="12" t="s">
        <v>291</v>
      </c>
      <c r="BM821" s="159" t="s">
        <v>1135</v>
      </c>
    </row>
    <row r="822" spans="2:47" s="25" customFormat="1" ht="19.5">
      <c r="B822" s="24"/>
      <c r="D822" s="161" t="s">
        <v>176</v>
      </c>
      <c r="F822" s="162" t="s">
        <v>1136</v>
      </c>
      <c r="L822" s="24"/>
      <c r="M822" s="163"/>
      <c r="N822" s="50"/>
      <c r="O822" s="50"/>
      <c r="P822" s="50"/>
      <c r="Q822" s="50"/>
      <c r="R822" s="50"/>
      <c r="S822" s="50"/>
      <c r="T822" s="51"/>
      <c r="AT822" s="12" t="s">
        <v>176</v>
      </c>
      <c r="AU822" s="12" t="s">
        <v>77</v>
      </c>
    </row>
    <row r="823" spans="2:51" s="165" customFormat="1" ht="12">
      <c r="B823" s="164"/>
      <c r="D823" s="161" t="s">
        <v>178</v>
      </c>
      <c r="E823" s="166" t="s">
        <v>1</v>
      </c>
      <c r="F823" s="167" t="s">
        <v>730</v>
      </c>
      <c r="H823" s="166" t="s">
        <v>1</v>
      </c>
      <c r="L823" s="164"/>
      <c r="M823" s="168"/>
      <c r="N823" s="169"/>
      <c r="O823" s="169"/>
      <c r="P823" s="169"/>
      <c r="Q823" s="169"/>
      <c r="R823" s="169"/>
      <c r="S823" s="169"/>
      <c r="T823" s="170"/>
      <c r="AT823" s="166" t="s">
        <v>178</v>
      </c>
      <c r="AU823" s="166" t="s">
        <v>77</v>
      </c>
      <c r="AV823" s="165" t="s">
        <v>75</v>
      </c>
      <c r="AW823" s="165" t="s">
        <v>25</v>
      </c>
      <c r="AX823" s="165" t="s">
        <v>68</v>
      </c>
      <c r="AY823" s="166" t="s">
        <v>167</v>
      </c>
    </row>
    <row r="824" spans="2:51" s="172" customFormat="1" ht="12">
      <c r="B824" s="171"/>
      <c r="D824" s="161" t="s">
        <v>178</v>
      </c>
      <c r="E824" s="173" t="s">
        <v>1</v>
      </c>
      <c r="F824" s="174" t="s">
        <v>1137</v>
      </c>
      <c r="H824" s="175">
        <v>32.553</v>
      </c>
      <c r="L824" s="171"/>
      <c r="M824" s="176"/>
      <c r="N824" s="177"/>
      <c r="O824" s="177"/>
      <c r="P824" s="177"/>
      <c r="Q824" s="177"/>
      <c r="R824" s="177"/>
      <c r="S824" s="177"/>
      <c r="T824" s="178"/>
      <c r="AT824" s="173" t="s">
        <v>178</v>
      </c>
      <c r="AU824" s="173" t="s">
        <v>77</v>
      </c>
      <c r="AV824" s="172" t="s">
        <v>77</v>
      </c>
      <c r="AW824" s="172" t="s">
        <v>25</v>
      </c>
      <c r="AX824" s="172" t="s">
        <v>68</v>
      </c>
      <c r="AY824" s="173" t="s">
        <v>167</v>
      </c>
    </row>
    <row r="825" spans="2:51" s="172" customFormat="1" ht="12">
      <c r="B825" s="171"/>
      <c r="D825" s="161" t="s">
        <v>178</v>
      </c>
      <c r="E825" s="173" t="s">
        <v>1</v>
      </c>
      <c r="F825" s="174" t="s">
        <v>1138</v>
      </c>
      <c r="H825" s="175">
        <v>34.008</v>
      </c>
      <c r="L825" s="171"/>
      <c r="M825" s="176"/>
      <c r="N825" s="177"/>
      <c r="O825" s="177"/>
      <c r="P825" s="177"/>
      <c r="Q825" s="177"/>
      <c r="R825" s="177"/>
      <c r="S825" s="177"/>
      <c r="T825" s="178"/>
      <c r="AT825" s="173" t="s">
        <v>178</v>
      </c>
      <c r="AU825" s="173" t="s">
        <v>77</v>
      </c>
      <c r="AV825" s="172" t="s">
        <v>77</v>
      </c>
      <c r="AW825" s="172" t="s">
        <v>25</v>
      </c>
      <c r="AX825" s="172" t="s">
        <v>68</v>
      </c>
      <c r="AY825" s="173" t="s">
        <v>167</v>
      </c>
    </row>
    <row r="826" spans="2:51" s="180" customFormat="1" ht="12">
      <c r="B826" s="179"/>
      <c r="D826" s="161" t="s">
        <v>178</v>
      </c>
      <c r="E826" s="181" t="s">
        <v>1</v>
      </c>
      <c r="F826" s="182" t="s">
        <v>204</v>
      </c>
      <c r="H826" s="183">
        <v>66.561</v>
      </c>
      <c r="L826" s="179"/>
      <c r="M826" s="184"/>
      <c r="N826" s="185"/>
      <c r="O826" s="185"/>
      <c r="P826" s="185"/>
      <c r="Q826" s="185"/>
      <c r="R826" s="185"/>
      <c r="S826" s="185"/>
      <c r="T826" s="186"/>
      <c r="AT826" s="181" t="s">
        <v>178</v>
      </c>
      <c r="AU826" s="181" t="s">
        <v>77</v>
      </c>
      <c r="AV826" s="180" t="s">
        <v>174</v>
      </c>
      <c r="AW826" s="180" t="s">
        <v>25</v>
      </c>
      <c r="AX826" s="180" t="s">
        <v>75</v>
      </c>
      <c r="AY826" s="181" t="s">
        <v>167</v>
      </c>
    </row>
    <row r="827" spans="2:65" s="25" customFormat="1" ht="16.5" customHeight="1">
      <c r="B827" s="24"/>
      <c r="C827" s="187" t="s">
        <v>1139</v>
      </c>
      <c r="D827" s="187" t="s">
        <v>228</v>
      </c>
      <c r="E827" s="188" t="s">
        <v>1140</v>
      </c>
      <c r="F827" s="189" t="s">
        <v>1141</v>
      </c>
      <c r="G827" s="190" t="s">
        <v>208</v>
      </c>
      <c r="H827" s="191">
        <v>73.217</v>
      </c>
      <c r="I827" s="4"/>
      <c r="J827" s="205">
        <f>ROUND(I827*H827,2)</f>
        <v>0</v>
      </c>
      <c r="K827" s="189" t="s">
        <v>173</v>
      </c>
      <c r="L827" s="193"/>
      <c r="M827" s="194" t="s">
        <v>1</v>
      </c>
      <c r="N827" s="195" t="s">
        <v>33</v>
      </c>
      <c r="O827" s="157">
        <v>0</v>
      </c>
      <c r="P827" s="157">
        <f>O827*H827</f>
        <v>0</v>
      </c>
      <c r="Q827" s="157">
        <v>0.0118</v>
      </c>
      <c r="R827" s="157">
        <f>Q827*H827</f>
        <v>0.8639606</v>
      </c>
      <c r="S827" s="157">
        <v>0</v>
      </c>
      <c r="T827" s="158">
        <f>S827*H827</f>
        <v>0</v>
      </c>
      <c r="AR827" s="159" t="s">
        <v>435</v>
      </c>
      <c r="AT827" s="159" t="s">
        <v>228</v>
      </c>
      <c r="AU827" s="159" t="s">
        <v>77</v>
      </c>
      <c r="AY827" s="12" t="s">
        <v>167</v>
      </c>
      <c r="BE827" s="160">
        <f>IF(N827="základní",J827,0)</f>
        <v>0</v>
      </c>
      <c r="BF827" s="160">
        <f>IF(N827="snížená",J827,0)</f>
        <v>0</v>
      </c>
      <c r="BG827" s="160">
        <f>IF(N827="zákl. přenesená",J827,0)</f>
        <v>0</v>
      </c>
      <c r="BH827" s="160">
        <f>IF(N827="sníž. přenesená",J827,0)</f>
        <v>0</v>
      </c>
      <c r="BI827" s="160">
        <f>IF(N827="nulová",J827,0)</f>
        <v>0</v>
      </c>
      <c r="BJ827" s="12" t="s">
        <v>75</v>
      </c>
      <c r="BK827" s="160">
        <f>ROUND(I827*H827,2)</f>
        <v>0</v>
      </c>
      <c r="BL827" s="12" t="s">
        <v>291</v>
      </c>
      <c r="BM827" s="159" t="s">
        <v>1142</v>
      </c>
    </row>
    <row r="828" spans="2:47" s="25" customFormat="1" ht="12">
      <c r="B828" s="24"/>
      <c r="D828" s="161" t="s">
        <v>176</v>
      </c>
      <c r="F828" s="162" t="s">
        <v>1141</v>
      </c>
      <c r="L828" s="24"/>
      <c r="M828" s="163"/>
      <c r="N828" s="50"/>
      <c r="O828" s="50"/>
      <c r="P828" s="50"/>
      <c r="Q828" s="50"/>
      <c r="R828" s="50"/>
      <c r="S828" s="50"/>
      <c r="T828" s="51"/>
      <c r="AT828" s="12" t="s">
        <v>176</v>
      </c>
      <c r="AU828" s="12" t="s">
        <v>77</v>
      </c>
    </row>
    <row r="829" spans="2:51" s="172" customFormat="1" ht="12">
      <c r="B829" s="171"/>
      <c r="D829" s="161" t="s">
        <v>178</v>
      </c>
      <c r="F829" s="174" t="s">
        <v>1143</v>
      </c>
      <c r="H829" s="175">
        <v>73.217</v>
      </c>
      <c r="L829" s="171"/>
      <c r="M829" s="176"/>
      <c r="N829" s="177"/>
      <c r="O829" s="177"/>
      <c r="P829" s="177"/>
      <c r="Q829" s="177"/>
      <c r="R829" s="177"/>
      <c r="S829" s="177"/>
      <c r="T829" s="178"/>
      <c r="AT829" s="173" t="s">
        <v>178</v>
      </c>
      <c r="AU829" s="173" t="s">
        <v>77</v>
      </c>
      <c r="AV829" s="172" t="s">
        <v>77</v>
      </c>
      <c r="AW829" s="172" t="s">
        <v>3</v>
      </c>
      <c r="AX829" s="172" t="s">
        <v>75</v>
      </c>
      <c r="AY829" s="173" t="s">
        <v>167</v>
      </c>
    </row>
    <row r="830" spans="2:65" s="25" customFormat="1" ht="24" customHeight="1">
      <c r="B830" s="24"/>
      <c r="C830" s="149" t="s">
        <v>1144</v>
      </c>
      <c r="D830" s="149" t="s">
        <v>169</v>
      </c>
      <c r="E830" s="150" t="s">
        <v>1145</v>
      </c>
      <c r="F830" s="151" t="s">
        <v>1146</v>
      </c>
      <c r="G830" s="152" t="s">
        <v>216</v>
      </c>
      <c r="H830" s="153">
        <v>1.283</v>
      </c>
      <c r="I830" s="3"/>
      <c r="J830" s="154">
        <f>ROUND(I830*H830,2)</f>
        <v>0</v>
      </c>
      <c r="K830" s="151" t="s">
        <v>173</v>
      </c>
      <c r="L830" s="24"/>
      <c r="M830" s="155" t="s">
        <v>1</v>
      </c>
      <c r="N830" s="156" t="s">
        <v>33</v>
      </c>
      <c r="O830" s="157">
        <v>1.265</v>
      </c>
      <c r="P830" s="157">
        <f>O830*H830</f>
        <v>1.6229949999999997</v>
      </c>
      <c r="Q830" s="157">
        <v>0</v>
      </c>
      <c r="R830" s="157">
        <f>Q830*H830</f>
        <v>0</v>
      </c>
      <c r="S830" s="157">
        <v>0</v>
      </c>
      <c r="T830" s="158">
        <f>S830*H830</f>
        <v>0</v>
      </c>
      <c r="AR830" s="159" t="s">
        <v>291</v>
      </c>
      <c r="AT830" s="159" t="s">
        <v>169</v>
      </c>
      <c r="AU830" s="159" t="s">
        <v>77</v>
      </c>
      <c r="AY830" s="12" t="s">
        <v>167</v>
      </c>
      <c r="BE830" s="160">
        <f>IF(N830="základní",J830,0)</f>
        <v>0</v>
      </c>
      <c r="BF830" s="160">
        <f>IF(N830="snížená",J830,0)</f>
        <v>0</v>
      </c>
      <c r="BG830" s="160">
        <f>IF(N830="zákl. přenesená",J830,0)</f>
        <v>0</v>
      </c>
      <c r="BH830" s="160">
        <f>IF(N830="sníž. přenesená",J830,0)</f>
        <v>0</v>
      </c>
      <c r="BI830" s="160">
        <f>IF(N830="nulová",J830,0)</f>
        <v>0</v>
      </c>
      <c r="BJ830" s="12" t="s">
        <v>75</v>
      </c>
      <c r="BK830" s="160">
        <f>ROUND(I830*H830,2)</f>
        <v>0</v>
      </c>
      <c r="BL830" s="12" t="s">
        <v>291</v>
      </c>
      <c r="BM830" s="159" t="s">
        <v>1147</v>
      </c>
    </row>
    <row r="831" spans="2:47" s="25" customFormat="1" ht="29.25">
      <c r="B831" s="24"/>
      <c r="D831" s="161" t="s">
        <v>176</v>
      </c>
      <c r="F831" s="162" t="s">
        <v>1148</v>
      </c>
      <c r="L831" s="24"/>
      <c r="M831" s="163"/>
      <c r="N831" s="50"/>
      <c r="O831" s="50"/>
      <c r="P831" s="50"/>
      <c r="Q831" s="50"/>
      <c r="R831" s="50"/>
      <c r="S831" s="50"/>
      <c r="T831" s="51"/>
      <c r="AT831" s="12" t="s">
        <v>176</v>
      </c>
      <c r="AU831" s="12" t="s">
        <v>77</v>
      </c>
    </row>
    <row r="832" spans="2:63" s="137" customFormat="1" ht="22.9" customHeight="1">
      <c r="B832" s="136"/>
      <c r="D832" s="138" t="s">
        <v>67</v>
      </c>
      <c r="E832" s="147" t="s">
        <v>1149</v>
      </c>
      <c r="F832" s="147" t="s">
        <v>1150</v>
      </c>
      <c r="J832" s="148">
        <f>BK832</f>
        <v>0</v>
      </c>
      <c r="L832" s="136"/>
      <c r="M832" s="141"/>
      <c r="N832" s="142"/>
      <c r="O832" s="142"/>
      <c r="P832" s="143">
        <f>SUM(P833:P840)</f>
        <v>28.77992</v>
      </c>
      <c r="Q832" s="142"/>
      <c r="R832" s="143">
        <f>SUM(R833:R840)</f>
        <v>0.09962280000000001</v>
      </c>
      <c r="S832" s="142"/>
      <c r="T832" s="144">
        <f>SUM(T833:T840)</f>
        <v>0</v>
      </c>
      <c r="AR832" s="138" t="s">
        <v>77</v>
      </c>
      <c r="AT832" s="145" t="s">
        <v>67</v>
      </c>
      <c r="AU832" s="145" t="s">
        <v>75</v>
      </c>
      <c r="AY832" s="138" t="s">
        <v>167</v>
      </c>
      <c r="BK832" s="146">
        <f>SUM(BK833:BK840)</f>
        <v>0</v>
      </c>
    </row>
    <row r="833" spans="2:65" s="25" customFormat="1" ht="24" customHeight="1">
      <c r="B833" s="24"/>
      <c r="C833" s="149" t="s">
        <v>1151</v>
      </c>
      <c r="D833" s="149" t="s">
        <v>169</v>
      </c>
      <c r="E833" s="150" t="s">
        <v>1152</v>
      </c>
      <c r="F833" s="151" t="s">
        <v>1153</v>
      </c>
      <c r="G833" s="152" t="s">
        <v>208</v>
      </c>
      <c r="H833" s="153">
        <v>276.73</v>
      </c>
      <c r="I833" s="3"/>
      <c r="J833" s="154">
        <f>ROUND(I833*H833,2)</f>
        <v>0</v>
      </c>
      <c r="K833" s="151" t="s">
        <v>173</v>
      </c>
      <c r="L833" s="24"/>
      <c r="M833" s="155" t="s">
        <v>1</v>
      </c>
      <c r="N833" s="156" t="s">
        <v>33</v>
      </c>
      <c r="O833" s="157">
        <v>0.104</v>
      </c>
      <c r="P833" s="157">
        <f>O833*H833</f>
        <v>28.77992</v>
      </c>
      <c r="Q833" s="157">
        <v>0.00036</v>
      </c>
      <c r="R833" s="157">
        <f>Q833*H833</f>
        <v>0.09962280000000001</v>
      </c>
      <c r="S833" s="157">
        <v>0</v>
      </c>
      <c r="T833" s="158">
        <f>S833*H833</f>
        <v>0</v>
      </c>
      <c r="AR833" s="159" t="s">
        <v>291</v>
      </c>
      <c r="AT833" s="159" t="s">
        <v>169</v>
      </c>
      <c r="AU833" s="159" t="s">
        <v>77</v>
      </c>
      <c r="AY833" s="12" t="s">
        <v>167</v>
      </c>
      <c r="BE833" s="160">
        <f>IF(N833="základní",J833,0)</f>
        <v>0</v>
      </c>
      <c r="BF833" s="160">
        <f>IF(N833="snížená",J833,0)</f>
        <v>0</v>
      </c>
      <c r="BG833" s="160">
        <f>IF(N833="zákl. přenesená",J833,0)</f>
        <v>0</v>
      </c>
      <c r="BH833" s="160">
        <f>IF(N833="sníž. přenesená",J833,0)</f>
        <v>0</v>
      </c>
      <c r="BI833" s="160">
        <f>IF(N833="nulová",J833,0)</f>
        <v>0</v>
      </c>
      <c r="BJ833" s="12" t="s">
        <v>75</v>
      </c>
      <c r="BK833" s="160">
        <f>ROUND(I833*H833,2)</f>
        <v>0</v>
      </c>
      <c r="BL833" s="12" t="s">
        <v>291</v>
      </c>
      <c r="BM833" s="159" t="s">
        <v>1154</v>
      </c>
    </row>
    <row r="834" spans="2:47" s="25" customFormat="1" ht="29.25">
      <c r="B834" s="24"/>
      <c r="D834" s="161" t="s">
        <v>176</v>
      </c>
      <c r="F834" s="162" t="s">
        <v>1155</v>
      </c>
      <c r="L834" s="24"/>
      <c r="M834" s="163"/>
      <c r="N834" s="50"/>
      <c r="O834" s="50"/>
      <c r="P834" s="50"/>
      <c r="Q834" s="50"/>
      <c r="R834" s="50"/>
      <c r="S834" s="50"/>
      <c r="T834" s="51"/>
      <c r="AT834" s="12" t="s">
        <v>176</v>
      </c>
      <c r="AU834" s="12" t="s">
        <v>77</v>
      </c>
    </row>
    <row r="835" spans="2:51" s="165" customFormat="1" ht="12">
      <c r="B835" s="164"/>
      <c r="D835" s="161" t="s">
        <v>178</v>
      </c>
      <c r="E835" s="166" t="s">
        <v>1</v>
      </c>
      <c r="F835" s="167" t="s">
        <v>1156</v>
      </c>
      <c r="H835" s="166" t="s">
        <v>1</v>
      </c>
      <c r="L835" s="164"/>
      <c r="M835" s="168"/>
      <c r="N835" s="169"/>
      <c r="O835" s="169"/>
      <c r="P835" s="169"/>
      <c r="Q835" s="169"/>
      <c r="R835" s="169"/>
      <c r="S835" s="169"/>
      <c r="T835" s="170"/>
      <c r="AT835" s="166" t="s">
        <v>178</v>
      </c>
      <c r="AU835" s="166" t="s">
        <v>77</v>
      </c>
      <c r="AV835" s="165" t="s">
        <v>75</v>
      </c>
      <c r="AW835" s="165" t="s">
        <v>25</v>
      </c>
      <c r="AX835" s="165" t="s">
        <v>68</v>
      </c>
      <c r="AY835" s="166" t="s">
        <v>167</v>
      </c>
    </row>
    <row r="836" spans="2:51" s="165" customFormat="1" ht="12">
      <c r="B836" s="164"/>
      <c r="D836" s="161" t="s">
        <v>178</v>
      </c>
      <c r="E836" s="166" t="s">
        <v>1</v>
      </c>
      <c r="F836" s="167" t="s">
        <v>1157</v>
      </c>
      <c r="H836" s="166" t="s">
        <v>1</v>
      </c>
      <c r="L836" s="164"/>
      <c r="M836" s="168"/>
      <c r="N836" s="169"/>
      <c r="O836" s="169"/>
      <c r="P836" s="169"/>
      <c r="Q836" s="169"/>
      <c r="R836" s="169"/>
      <c r="S836" s="169"/>
      <c r="T836" s="170"/>
      <c r="AT836" s="166" t="s">
        <v>178</v>
      </c>
      <c r="AU836" s="166" t="s">
        <v>77</v>
      </c>
      <c r="AV836" s="165" t="s">
        <v>75</v>
      </c>
      <c r="AW836" s="165" t="s">
        <v>25</v>
      </c>
      <c r="AX836" s="165" t="s">
        <v>68</v>
      </c>
      <c r="AY836" s="166" t="s">
        <v>167</v>
      </c>
    </row>
    <row r="837" spans="2:51" s="172" customFormat="1" ht="12">
      <c r="B837" s="171"/>
      <c r="D837" s="161" t="s">
        <v>178</v>
      </c>
      <c r="E837" s="173" t="s">
        <v>1</v>
      </c>
      <c r="F837" s="174" t="s">
        <v>1158</v>
      </c>
      <c r="H837" s="175">
        <v>70.22</v>
      </c>
      <c r="L837" s="171"/>
      <c r="M837" s="176"/>
      <c r="N837" s="177"/>
      <c r="O837" s="177"/>
      <c r="P837" s="177"/>
      <c r="Q837" s="177"/>
      <c r="R837" s="177"/>
      <c r="S837" s="177"/>
      <c r="T837" s="178"/>
      <c r="AT837" s="173" t="s">
        <v>178</v>
      </c>
      <c r="AU837" s="173" t="s">
        <v>77</v>
      </c>
      <c r="AV837" s="172" t="s">
        <v>77</v>
      </c>
      <c r="AW837" s="172" t="s">
        <v>25</v>
      </c>
      <c r="AX837" s="172" t="s">
        <v>68</v>
      </c>
      <c r="AY837" s="173" t="s">
        <v>167</v>
      </c>
    </row>
    <row r="838" spans="2:51" s="165" customFormat="1" ht="12">
      <c r="B838" s="164"/>
      <c r="D838" s="161" t="s">
        <v>178</v>
      </c>
      <c r="E838" s="166" t="s">
        <v>1</v>
      </c>
      <c r="F838" s="167" t="s">
        <v>1159</v>
      </c>
      <c r="H838" s="166" t="s">
        <v>1</v>
      </c>
      <c r="L838" s="164"/>
      <c r="M838" s="168"/>
      <c r="N838" s="169"/>
      <c r="O838" s="169"/>
      <c r="P838" s="169"/>
      <c r="Q838" s="169"/>
      <c r="R838" s="169"/>
      <c r="S838" s="169"/>
      <c r="T838" s="170"/>
      <c r="AT838" s="166" t="s">
        <v>178</v>
      </c>
      <c r="AU838" s="166" t="s">
        <v>77</v>
      </c>
      <c r="AV838" s="165" t="s">
        <v>75</v>
      </c>
      <c r="AW838" s="165" t="s">
        <v>25</v>
      </c>
      <c r="AX838" s="165" t="s">
        <v>68</v>
      </c>
      <c r="AY838" s="166" t="s">
        <v>167</v>
      </c>
    </row>
    <row r="839" spans="2:51" s="172" customFormat="1" ht="12">
      <c r="B839" s="171"/>
      <c r="D839" s="161" t="s">
        <v>178</v>
      </c>
      <c r="E839" s="173" t="s">
        <v>1</v>
      </c>
      <c r="F839" s="174" t="s">
        <v>1160</v>
      </c>
      <c r="H839" s="175">
        <v>206.51</v>
      </c>
      <c r="L839" s="171"/>
      <c r="M839" s="176"/>
      <c r="N839" s="177"/>
      <c r="O839" s="177"/>
      <c r="P839" s="177"/>
      <c r="Q839" s="177"/>
      <c r="R839" s="177"/>
      <c r="S839" s="177"/>
      <c r="T839" s="178"/>
      <c r="AT839" s="173" t="s">
        <v>178</v>
      </c>
      <c r="AU839" s="173" t="s">
        <v>77</v>
      </c>
      <c r="AV839" s="172" t="s">
        <v>77</v>
      </c>
      <c r="AW839" s="172" t="s">
        <v>25</v>
      </c>
      <c r="AX839" s="172" t="s">
        <v>68</v>
      </c>
      <c r="AY839" s="173" t="s">
        <v>167</v>
      </c>
    </row>
    <row r="840" spans="2:51" s="180" customFormat="1" ht="12">
      <c r="B840" s="179"/>
      <c r="D840" s="161" t="s">
        <v>178</v>
      </c>
      <c r="E840" s="181" t="s">
        <v>1</v>
      </c>
      <c r="F840" s="182" t="s">
        <v>204</v>
      </c>
      <c r="H840" s="183">
        <v>276.73</v>
      </c>
      <c r="L840" s="179"/>
      <c r="M840" s="184"/>
      <c r="N840" s="185"/>
      <c r="O840" s="185"/>
      <c r="P840" s="185"/>
      <c r="Q840" s="185"/>
      <c r="R840" s="185"/>
      <c r="S840" s="185"/>
      <c r="T840" s="186"/>
      <c r="AT840" s="181" t="s">
        <v>178</v>
      </c>
      <c r="AU840" s="181" t="s">
        <v>77</v>
      </c>
      <c r="AV840" s="180" t="s">
        <v>174</v>
      </c>
      <c r="AW840" s="180" t="s">
        <v>25</v>
      </c>
      <c r="AX840" s="180" t="s">
        <v>75</v>
      </c>
      <c r="AY840" s="181" t="s">
        <v>167</v>
      </c>
    </row>
    <row r="841" spans="2:63" s="137" customFormat="1" ht="22.9" customHeight="1">
      <c r="B841" s="136"/>
      <c r="D841" s="138" t="s">
        <v>67</v>
      </c>
      <c r="E841" s="147" t="s">
        <v>1161</v>
      </c>
      <c r="F841" s="147" t="s">
        <v>1162</v>
      </c>
      <c r="J841" s="148">
        <f>BK841</f>
        <v>0</v>
      </c>
      <c r="L841" s="136"/>
      <c r="M841" s="141"/>
      <c r="N841" s="142"/>
      <c r="O841" s="142"/>
      <c r="P841" s="143">
        <f>SUM(P842:P870)</f>
        <v>159.94048800000002</v>
      </c>
      <c r="Q841" s="142"/>
      <c r="R841" s="143">
        <f>SUM(R842:R870)</f>
        <v>0.80616652</v>
      </c>
      <c r="S841" s="142"/>
      <c r="T841" s="144">
        <f>SUM(T842:T870)</f>
        <v>0</v>
      </c>
      <c r="AR841" s="138" t="s">
        <v>77</v>
      </c>
      <c r="AT841" s="145" t="s">
        <v>67</v>
      </c>
      <c r="AU841" s="145" t="s">
        <v>75</v>
      </c>
      <c r="AY841" s="138" t="s">
        <v>167</v>
      </c>
      <c r="BK841" s="146">
        <f>SUM(BK842:BK870)</f>
        <v>0</v>
      </c>
    </row>
    <row r="842" spans="2:65" s="25" customFormat="1" ht="24" customHeight="1">
      <c r="B842" s="24"/>
      <c r="C842" s="149" t="s">
        <v>1163</v>
      </c>
      <c r="D842" s="149" t="s">
        <v>169</v>
      </c>
      <c r="E842" s="150" t="s">
        <v>1164</v>
      </c>
      <c r="F842" s="151" t="s">
        <v>1165</v>
      </c>
      <c r="G842" s="152" t="s">
        <v>208</v>
      </c>
      <c r="H842" s="153">
        <v>2026.144</v>
      </c>
      <c r="I842" s="3"/>
      <c r="J842" s="154">
        <f>ROUND(I842*H842,2)</f>
        <v>0</v>
      </c>
      <c r="K842" s="151" t="s">
        <v>173</v>
      </c>
      <c r="L842" s="24"/>
      <c r="M842" s="155" t="s">
        <v>1</v>
      </c>
      <c r="N842" s="156" t="s">
        <v>33</v>
      </c>
      <c r="O842" s="157">
        <v>0.033</v>
      </c>
      <c r="P842" s="157">
        <f>O842*H842</f>
        <v>66.862752</v>
      </c>
      <c r="Q842" s="157">
        <v>0.0002</v>
      </c>
      <c r="R842" s="157">
        <f>Q842*H842</f>
        <v>0.4052288</v>
      </c>
      <c r="S842" s="157">
        <v>0</v>
      </c>
      <c r="T842" s="158">
        <f>S842*H842</f>
        <v>0</v>
      </c>
      <c r="AR842" s="159" t="s">
        <v>291</v>
      </c>
      <c r="AT842" s="159" t="s">
        <v>169</v>
      </c>
      <c r="AU842" s="159" t="s">
        <v>77</v>
      </c>
      <c r="AY842" s="12" t="s">
        <v>167</v>
      </c>
      <c r="BE842" s="160">
        <f>IF(N842="základní",J842,0)</f>
        <v>0</v>
      </c>
      <c r="BF842" s="160">
        <f>IF(N842="snížená",J842,0)</f>
        <v>0</v>
      </c>
      <c r="BG842" s="160">
        <f>IF(N842="zákl. přenesená",J842,0)</f>
        <v>0</v>
      </c>
      <c r="BH842" s="160">
        <f>IF(N842="sníž. přenesená",J842,0)</f>
        <v>0</v>
      </c>
      <c r="BI842" s="160">
        <f>IF(N842="nulová",J842,0)</f>
        <v>0</v>
      </c>
      <c r="BJ842" s="12" t="s">
        <v>75</v>
      </c>
      <c r="BK842" s="160">
        <f>ROUND(I842*H842,2)</f>
        <v>0</v>
      </c>
      <c r="BL842" s="12" t="s">
        <v>291</v>
      </c>
      <c r="BM842" s="159" t="s">
        <v>1166</v>
      </c>
    </row>
    <row r="843" spans="2:47" s="25" customFormat="1" ht="19.5">
      <c r="B843" s="24"/>
      <c r="D843" s="161" t="s">
        <v>176</v>
      </c>
      <c r="F843" s="162" t="s">
        <v>1167</v>
      </c>
      <c r="L843" s="24"/>
      <c r="M843" s="163"/>
      <c r="N843" s="50"/>
      <c r="O843" s="50"/>
      <c r="P843" s="50"/>
      <c r="Q843" s="50"/>
      <c r="R843" s="50"/>
      <c r="S843" s="50"/>
      <c r="T843" s="51"/>
      <c r="AT843" s="12" t="s">
        <v>176</v>
      </c>
      <c r="AU843" s="12" t="s">
        <v>77</v>
      </c>
    </row>
    <row r="844" spans="2:51" s="165" customFormat="1" ht="12">
      <c r="B844" s="164"/>
      <c r="D844" s="161" t="s">
        <v>178</v>
      </c>
      <c r="E844" s="166" t="s">
        <v>1</v>
      </c>
      <c r="F844" s="167" t="s">
        <v>196</v>
      </c>
      <c r="H844" s="166" t="s">
        <v>1</v>
      </c>
      <c r="L844" s="164"/>
      <c r="M844" s="168"/>
      <c r="N844" s="169"/>
      <c r="O844" s="169"/>
      <c r="P844" s="169"/>
      <c r="Q844" s="169"/>
      <c r="R844" s="169"/>
      <c r="S844" s="169"/>
      <c r="T844" s="170"/>
      <c r="AT844" s="166" t="s">
        <v>178</v>
      </c>
      <c r="AU844" s="166" t="s">
        <v>77</v>
      </c>
      <c r="AV844" s="165" t="s">
        <v>75</v>
      </c>
      <c r="AW844" s="165" t="s">
        <v>25</v>
      </c>
      <c r="AX844" s="165" t="s">
        <v>68</v>
      </c>
      <c r="AY844" s="166" t="s">
        <v>167</v>
      </c>
    </row>
    <row r="845" spans="2:51" s="172" customFormat="1" ht="12">
      <c r="B845" s="171"/>
      <c r="D845" s="161" t="s">
        <v>178</v>
      </c>
      <c r="E845" s="173" t="s">
        <v>1</v>
      </c>
      <c r="F845" s="174" t="s">
        <v>1168</v>
      </c>
      <c r="H845" s="175">
        <v>609.692</v>
      </c>
      <c r="L845" s="171"/>
      <c r="M845" s="176"/>
      <c r="N845" s="177"/>
      <c r="O845" s="177"/>
      <c r="P845" s="177"/>
      <c r="Q845" s="177"/>
      <c r="R845" s="177"/>
      <c r="S845" s="177"/>
      <c r="T845" s="178"/>
      <c r="AT845" s="173" t="s">
        <v>178</v>
      </c>
      <c r="AU845" s="173" t="s">
        <v>77</v>
      </c>
      <c r="AV845" s="172" t="s">
        <v>77</v>
      </c>
      <c r="AW845" s="172" t="s">
        <v>25</v>
      </c>
      <c r="AX845" s="172" t="s">
        <v>68</v>
      </c>
      <c r="AY845" s="173" t="s">
        <v>167</v>
      </c>
    </row>
    <row r="846" spans="2:51" s="172" customFormat="1" ht="12">
      <c r="B846" s="171"/>
      <c r="D846" s="161" t="s">
        <v>178</v>
      </c>
      <c r="E846" s="173" t="s">
        <v>1</v>
      </c>
      <c r="F846" s="174" t="s">
        <v>1169</v>
      </c>
      <c r="H846" s="175">
        <v>97.343</v>
      </c>
      <c r="L846" s="171"/>
      <c r="M846" s="176"/>
      <c r="N846" s="177"/>
      <c r="O846" s="177"/>
      <c r="P846" s="177"/>
      <c r="Q846" s="177"/>
      <c r="R846" s="177"/>
      <c r="S846" s="177"/>
      <c r="T846" s="178"/>
      <c r="AT846" s="173" t="s">
        <v>178</v>
      </c>
      <c r="AU846" s="173" t="s">
        <v>77</v>
      </c>
      <c r="AV846" s="172" t="s">
        <v>77</v>
      </c>
      <c r="AW846" s="172" t="s">
        <v>25</v>
      </c>
      <c r="AX846" s="172" t="s">
        <v>68</v>
      </c>
      <c r="AY846" s="173" t="s">
        <v>167</v>
      </c>
    </row>
    <row r="847" spans="2:51" s="172" customFormat="1" ht="12">
      <c r="B847" s="171"/>
      <c r="D847" s="161" t="s">
        <v>178</v>
      </c>
      <c r="E847" s="173" t="s">
        <v>1</v>
      </c>
      <c r="F847" s="174" t="s">
        <v>1170</v>
      </c>
      <c r="H847" s="175">
        <v>94.45</v>
      </c>
      <c r="L847" s="171"/>
      <c r="M847" s="176"/>
      <c r="N847" s="177"/>
      <c r="O847" s="177"/>
      <c r="P847" s="177"/>
      <c r="Q847" s="177"/>
      <c r="R847" s="177"/>
      <c r="S847" s="177"/>
      <c r="T847" s="178"/>
      <c r="AT847" s="173" t="s">
        <v>178</v>
      </c>
      <c r="AU847" s="173" t="s">
        <v>77</v>
      </c>
      <c r="AV847" s="172" t="s">
        <v>77</v>
      </c>
      <c r="AW847" s="172" t="s">
        <v>25</v>
      </c>
      <c r="AX847" s="172" t="s">
        <v>68</v>
      </c>
      <c r="AY847" s="173" t="s">
        <v>167</v>
      </c>
    </row>
    <row r="848" spans="2:51" s="172" customFormat="1" ht="12">
      <c r="B848" s="171"/>
      <c r="D848" s="161" t="s">
        <v>178</v>
      </c>
      <c r="E848" s="173" t="s">
        <v>1</v>
      </c>
      <c r="F848" s="174" t="s">
        <v>1171</v>
      </c>
      <c r="H848" s="175">
        <v>931.506</v>
      </c>
      <c r="L848" s="171"/>
      <c r="M848" s="176"/>
      <c r="N848" s="177"/>
      <c r="O848" s="177"/>
      <c r="P848" s="177"/>
      <c r="Q848" s="177"/>
      <c r="R848" s="177"/>
      <c r="S848" s="177"/>
      <c r="T848" s="178"/>
      <c r="AT848" s="173" t="s">
        <v>178</v>
      </c>
      <c r="AU848" s="173" t="s">
        <v>77</v>
      </c>
      <c r="AV848" s="172" t="s">
        <v>77</v>
      </c>
      <c r="AW848" s="172" t="s">
        <v>25</v>
      </c>
      <c r="AX848" s="172" t="s">
        <v>68</v>
      </c>
      <c r="AY848" s="173" t="s">
        <v>167</v>
      </c>
    </row>
    <row r="849" spans="2:51" s="172" customFormat="1" ht="12">
      <c r="B849" s="171"/>
      <c r="D849" s="161" t="s">
        <v>178</v>
      </c>
      <c r="E849" s="173" t="s">
        <v>1</v>
      </c>
      <c r="F849" s="174" t="s">
        <v>1172</v>
      </c>
      <c r="H849" s="175">
        <v>90.4</v>
      </c>
      <c r="L849" s="171"/>
      <c r="M849" s="176"/>
      <c r="N849" s="177"/>
      <c r="O849" s="177"/>
      <c r="P849" s="177"/>
      <c r="Q849" s="177"/>
      <c r="R849" s="177"/>
      <c r="S849" s="177"/>
      <c r="T849" s="178"/>
      <c r="AT849" s="173" t="s">
        <v>178</v>
      </c>
      <c r="AU849" s="173" t="s">
        <v>77</v>
      </c>
      <c r="AV849" s="172" t="s">
        <v>77</v>
      </c>
      <c r="AW849" s="172" t="s">
        <v>25</v>
      </c>
      <c r="AX849" s="172" t="s">
        <v>68</v>
      </c>
      <c r="AY849" s="173" t="s">
        <v>167</v>
      </c>
    </row>
    <row r="850" spans="2:51" s="172" customFormat="1" ht="12">
      <c r="B850" s="171"/>
      <c r="D850" s="161" t="s">
        <v>178</v>
      </c>
      <c r="E850" s="173" t="s">
        <v>1</v>
      </c>
      <c r="F850" s="174" t="s">
        <v>1173</v>
      </c>
      <c r="H850" s="175">
        <v>-201.118</v>
      </c>
      <c r="L850" s="171"/>
      <c r="M850" s="176"/>
      <c r="N850" s="177"/>
      <c r="O850" s="177"/>
      <c r="P850" s="177"/>
      <c r="Q850" s="177"/>
      <c r="R850" s="177"/>
      <c r="S850" s="177"/>
      <c r="T850" s="178"/>
      <c r="AT850" s="173" t="s">
        <v>178</v>
      </c>
      <c r="AU850" s="173" t="s">
        <v>77</v>
      </c>
      <c r="AV850" s="172" t="s">
        <v>77</v>
      </c>
      <c r="AW850" s="172" t="s">
        <v>25</v>
      </c>
      <c r="AX850" s="172" t="s">
        <v>68</v>
      </c>
      <c r="AY850" s="173" t="s">
        <v>167</v>
      </c>
    </row>
    <row r="851" spans="2:51" s="172" customFormat="1" ht="12">
      <c r="B851" s="171"/>
      <c r="D851" s="161" t="s">
        <v>178</v>
      </c>
      <c r="E851" s="173" t="s">
        <v>1</v>
      </c>
      <c r="F851" s="174" t="s">
        <v>1174</v>
      </c>
      <c r="H851" s="175">
        <v>9.06</v>
      </c>
      <c r="L851" s="171"/>
      <c r="M851" s="176"/>
      <c r="N851" s="177"/>
      <c r="O851" s="177"/>
      <c r="P851" s="177"/>
      <c r="Q851" s="177"/>
      <c r="R851" s="177"/>
      <c r="S851" s="177"/>
      <c r="T851" s="178"/>
      <c r="AT851" s="173" t="s">
        <v>178</v>
      </c>
      <c r="AU851" s="173" t="s">
        <v>77</v>
      </c>
      <c r="AV851" s="172" t="s">
        <v>77</v>
      </c>
      <c r="AW851" s="172" t="s">
        <v>25</v>
      </c>
      <c r="AX851" s="172" t="s">
        <v>68</v>
      </c>
      <c r="AY851" s="173" t="s">
        <v>167</v>
      </c>
    </row>
    <row r="852" spans="2:51" s="165" customFormat="1" ht="12">
      <c r="B852" s="164"/>
      <c r="D852" s="161" t="s">
        <v>178</v>
      </c>
      <c r="E852" s="166" t="s">
        <v>1</v>
      </c>
      <c r="F852" s="167" t="s">
        <v>362</v>
      </c>
      <c r="H852" s="166" t="s">
        <v>1</v>
      </c>
      <c r="L852" s="164"/>
      <c r="M852" s="168"/>
      <c r="N852" s="169"/>
      <c r="O852" s="169"/>
      <c r="P852" s="169"/>
      <c r="Q852" s="169"/>
      <c r="R852" s="169"/>
      <c r="S852" s="169"/>
      <c r="T852" s="170"/>
      <c r="AT852" s="166" t="s">
        <v>178</v>
      </c>
      <c r="AU852" s="166" t="s">
        <v>77</v>
      </c>
      <c r="AV852" s="165" t="s">
        <v>75</v>
      </c>
      <c r="AW852" s="165" t="s">
        <v>25</v>
      </c>
      <c r="AX852" s="165" t="s">
        <v>68</v>
      </c>
      <c r="AY852" s="166" t="s">
        <v>167</v>
      </c>
    </row>
    <row r="853" spans="2:51" s="172" customFormat="1" ht="12">
      <c r="B853" s="171"/>
      <c r="D853" s="161" t="s">
        <v>178</v>
      </c>
      <c r="E853" s="173" t="s">
        <v>1</v>
      </c>
      <c r="F853" s="174" t="s">
        <v>1175</v>
      </c>
      <c r="H853" s="175">
        <v>41.86</v>
      </c>
      <c r="L853" s="171"/>
      <c r="M853" s="176"/>
      <c r="N853" s="177"/>
      <c r="O853" s="177"/>
      <c r="P853" s="177"/>
      <c r="Q853" s="177"/>
      <c r="R853" s="177"/>
      <c r="S853" s="177"/>
      <c r="T853" s="178"/>
      <c r="AT853" s="173" t="s">
        <v>178</v>
      </c>
      <c r="AU853" s="173" t="s">
        <v>77</v>
      </c>
      <c r="AV853" s="172" t="s">
        <v>77</v>
      </c>
      <c r="AW853" s="172" t="s">
        <v>25</v>
      </c>
      <c r="AX853" s="172" t="s">
        <v>68</v>
      </c>
      <c r="AY853" s="173" t="s">
        <v>167</v>
      </c>
    </row>
    <row r="854" spans="2:51" s="172" customFormat="1" ht="12">
      <c r="B854" s="171"/>
      <c r="D854" s="161" t="s">
        <v>178</v>
      </c>
      <c r="E854" s="173" t="s">
        <v>1</v>
      </c>
      <c r="F854" s="174" t="s">
        <v>1176</v>
      </c>
      <c r="H854" s="175">
        <v>7.192</v>
      </c>
      <c r="L854" s="171"/>
      <c r="M854" s="176"/>
      <c r="N854" s="177"/>
      <c r="O854" s="177"/>
      <c r="P854" s="177"/>
      <c r="Q854" s="177"/>
      <c r="R854" s="177"/>
      <c r="S854" s="177"/>
      <c r="T854" s="178"/>
      <c r="AT854" s="173" t="s">
        <v>178</v>
      </c>
      <c r="AU854" s="173" t="s">
        <v>77</v>
      </c>
      <c r="AV854" s="172" t="s">
        <v>77</v>
      </c>
      <c r="AW854" s="172" t="s">
        <v>25</v>
      </c>
      <c r="AX854" s="172" t="s">
        <v>68</v>
      </c>
      <c r="AY854" s="173" t="s">
        <v>167</v>
      </c>
    </row>
    <row r="855" spans="2:51" s="172" customFormat="1" ht="12">
      <c r="B855" s="171"/>
      <c r="D855" s="161" t="s">
        <v>178</v>
      </c>
      <c r="E855" s="173" t="s">
        <v>1</v>
      </c>
      <c r="F855" s="174" t="s">
        <v>1177</v>
      </c>
      <c r="H855" s="175">
        <v>207.16</v>
      </c>
      <c r="L855" s="171"/>
      <c r="M855" s="176"/>
      <c r="N855" s="177"/>
      <c r="O855" s="177"/>
      <c r="P855" s="177"/>
      <c r="Q855" s="177"/>
      <c r="R855" s="177"/>
      <c r="S855" s="177"/>
      <c r="T855" s="178"/>
      <c r="AT855" s="173" t="s">
        <v>178</v>
      </c>
      <c r="AU855" s="173" t="s">
        <v>77</v>
      </c>
      <c r="AV855" s="172" t="s">
        <v>77</v>
      </c>
      <c r="AW855" s="172" t="s">
        <v>25</v>
      </c>
      <c r="AX855" s="172" t="s">
        <v>68</v>
      </c>
      <c r="AY855" s="173" t="s">
        <v>167</v>
      </c>
    </row>
    <row r="856" spans="2:51" s="172" customFormat="1" ht="12">
      <c r="B856" s="171"/>
      <c r="D856" s="161" t="s">
        <v>178</v>
      </c>
      <c r="E856" s="173" t="s">
        <v>1</v>
      </c>
      <c r="F856" s="174" t="s">
        <v>1178</v>
      </c>
      <c r="H856" s="175">
        <v>78.86</v>
      </c>
      <c r="L856" s="171"/>
      <c r="M856" s="176"/>
      <c r="N856" s="177"/>
      <c r="O856" s="177"/>
      <c r="P856" s="177"/>
      <c r="Q856" s="177"/>
      <c r="R856" s="177"/>
      <c r="S856" s="177"/>
      <c r="T856" s="178"/>
      <c r="AT856" s="173" t="s">
        <v>178</v>
      </c>
      <c r="AU856" s="173" t="s">
        <v>77</v>
      </c>
      <c r="AV856" s="172" t="s">
        <v>77</v>
      </c>
      <c r="AW856" s="172" t="s">
        <v>25</v>
      </c>
      <c r="AX856" s="172" t="s">
        <v>68</v>
      </c>
      <c r="AY856" s="173" t="s">
        <v>167</v>
      </c>
    </row>
    <row r="857" spans="2:51" s="172" customFormat="1" ht="12">
      <c r="B857" s="171"/>
      <c r="D857" s="161" t="s">
        <v>178</v>
      </c>
      <c r="E857" s="173" t="s">
        <v>1</v>
      </c>
      <c r="F857" s="174" t="s">
        <v>1179</v>
      </c>
      <c r="H857" s="175">
        <v>28.2</v>
      </c>
      <c r="L857" s="171"/>
      <c r="M857" s="176"/>
      <c r="N857" s="177"/>
      <c r="O857" s="177"/>
      <c r="P857" s="177"/>
      <c r="Q857" s="177"/>
      <c r="R857" s="177"/>
      <c r="S857" s="177"/>
      <c r="T857" s="178"/>
      <c r="AT857" s="173" t="s">
        <v>178</v>
      </c>
      <c r="AU857" s="173" t="s">
        <v>77</v>
      </c>
      <c r="AV857" s="172" t="s">
        <v>77</v>
      </c>
      <c r="AW857" s="172" t="s">
        <v>25</v>
      </c>
      <c r="AX857" s="172" t="s">
        <v>68</v>
      </c>
      <c r="AY857" s="173" t="s">
        <v>167</v>
      </c>
    </row>
    <row r="858" spans="2:51" s="172" customFormat="1" ht="12">
      <c r="B858" s="171"/>
      <c r="D858" s="161" t="s">
        <v>178</v>
      </c>
      <c r="E858" s="173" t="s">
        <v>1</v>
      </c>
      <c r="F858" s="174" t="s">
        <v>1180</v>
      </c>
      <c r="H858" s="175">
        <v>98.1</v>
      </c>
      <c r="L858" s="171"/>
      <c r="M858" s="176"/>
      <c r="N858" s="177"/>
      <c r="O858" s="177"/>
      <c r="P858" s="177"/>
      <c r="Q858" s="177"/>
      <c r="R858" s="177"/>
      <c r="S858" s="177"/>
      <c r="T858" s="178"/>
      <c r="AT858" s="173" t="s">
        <v>178</v>
      </c>
      <c r="AU858" s="173" t="s">
        <v>77</v>
      </c>
      <c r="AV858" s="172" t="s">
        <v>77</v>
      </c>
      <c r="AW858" s="172" t="s">
        <v>25</v>
      </c>
      <c r="AX858" s="172" t="s">
        <v>68</v>
      </c>
      <c r="AY858" s="173" t="s">
        <v>167</v>
      </c>
    </row>
    <row r="859" spans="2:51" s="172" customFormat="1" ht="12">
      <c r="B859" s="171"/>
      <c r="D859" s="161" t="s">
        <v>178</v>
      </c>
      <c r="E859" s="173" t="s">
        <v>1</v>
      </c>
      <c r="F859" s="174" t="s">
        <v>1181</v>
      </c>
      <c r="H859" s="175">
        <v>-66.561</v>
      </c>
      <c r="L859" s="171"/>
      <c r="M859" s="176"/>
      <c r="N859" s="177"/>
      <c r="O859" s="177"/>
      <c r="P859" s="177"/>
      <c r="Q859" s="177"/>
      <c r="R859" s="177"/>
      <c r="S859" s="177"/>
      <c r="T859" s="178"/>
      <c r="AT859" s="173" t="s">
        <v>178</v>
      </c>
      <c r="AU859" s="173" t="s">
        <v>77</v>
      </c>
      <c r="AV859" s="172" t="s">
        <v>77</v>
      </c>
      <c r="AW859" s="172" t="s">
        <v>25</v>
      </c>
      <c r="AX859" s="172" t="s">
        <v>68</v>
      </c>
      <c r="AY859" s="173" t="s">
        <v>167</v>
      </c>
    </row>
    <row r="860" spans="2:51" s="180" customFormat="1" ht="12">
      <c r="B860" s="179"/>
      <c r="D860" s="161" t="s">
        <v>178</v>
      </c>
      <c r="E860" s="181" t="s">
        <v>1</v>
      </c>
      <c r="F860" s="182" t="s">
        <v>204</v>
      </c>
      <c r="H860" s="183">
        <v>2026.144</v>
      </c>
      <c r="L860" s="179"/>
      <c r="M860" s="184"/>
      <c r="N860" s="185"/>
      <c r="O860" s="185"/>
      <c r="P860" s="185"/>
      <c r="Q860" s="185"/>
      <c r="R860" s="185"/>
      <c r="S860" s="185"/>
      <c r="T860" s="186"/>
      <c r="AT860" s="181" t="s">
        <v>178</v>
      </c>
      <c r="AU860" s="181" t="s">
        <v>77</v>
      </c>
      <c r="AV860" s="180" t="s">
        <v>174</v>
      </c>
      <c r="AW860" s="180" t="s">
        <v>25</v>
      </c>
      <c r="AX860" s="180" t="s">
        <v>75</v>
      </c>
      <c r="AY860" s="181" t="s">
        <v>167</v>
      </c>
    </row>
    <row r="861" spans="2:65" s="25" customFormat="1" ht="24" customHeight="1">
      <c r="B861" s="24"/>
      <c r="C861" s="149" t="s">
        <v>1182</v>
      </c>
      <c r="D861" s="149" t="s">
        <v>169</v>
      </c>
      <c r="E861" s="150" t="s">
        <v>1183</v>
      </c>
      <c r="F861" s="151" t="s">
        <v>1184</v>
      </c>
      <c r="G861" s="152" t="s">
        <v>208</v>
      </c>
      <c r="H861" s="153">
        <v>344.934</v>
      </c>
      <c r="I861" s="3"/>
      <c r="J861" s="154">
        <f>ROUND(I861*H861,2)</f>
        <v>0</v>
      </c>
      <c r="K861" s="151" t="s">
        <v>173</v>
      </c>
      <c r="L861" s="24"/>
      <c r="M861" s="155" t="s">
        <v>1</v>
      </c>
      <c r="N861" s="156" t="s">
        <v>33</v>
      </c>
      <c r="O861" s="157">
        <v>0.038</v>
      </c>
      <c r="P861" s="157">
        <f>O861*H861</f>
        <v>13.107492</v>
      </c>
      <c r="Q861" s="157">
        <v>0.0002</v>
      </c>
      <c r="R861" s="157">
        <f>Q861*H861</f>
        <v>0.06898680000000001</v>
      </c>
      <c r="S861" s="157">
        <v>0</v>
      </c>
      <c r="T861" s="158">
        <f>S861*H861</f>
        <v>0</v>
      </c>
      <c r="AR861" s="159" t="s">
        <v>291</v>
      </c>
      <c r="AT861" s="159" t="s">
        <v>169</v>
      </c>
      <c r="AU861" s="159" t="s">
        <v>77</v>
      </c>
      <c r="AY861" s="12" t="s">
        <v>167</v>
      </c>
      <c r="BE861" s="160">
        <f>IF(N861="základní",J861,0)</f>
        <v>0</v>
      </c>
      <c r="BF861" s="160">
        <f>IF(N861="snížená",J861,0)</f>
        <v>0</v>
      </c>
      <c r="BG861" s="160">
        <f>IF(N861="zákl. přenesená",J861,0)</f>
        <v>0</v>
      </c>
      <c r="BH861" s="160">
        <f>IF(N861="sníž. přenesená",J861,0)</f>
        <v>0</v>
      </c>
      <c r="BI861" s="160">
        <f>IF(N861="nulová",J861,0)</f>
        <v>0</v>
      </c>
      <c r="BJ861" s="12" t="s">
        <v>75</v>
      </c>
      <c r="BK861" s="160">
        <f>ROUND(I861*H861,2)</f>
        <v>0</v>
      </c>
      <c r="BL861" s="12" t="s">
        <v>291</v>
      </c>
      <c r="BM861" s="159" t="s">
        <v>1185</v>
      </c>
    </row>
    <row r="862" spans="2:47" s="25" customFormat="1" ht="19.5">
      <c r="B862" s="24"/>
      <c r="D862" s="161" t="s">
        <v>176</v>
      </c>
      <c r="F862" s="162" t="s">
        <v>1186</v>
      </c>
      <c r="L862" s="24"/>
      <c r="M862" s="163"/>
      <c r="N862" s="50"/>
      <c r="O862" s="50"/>
      <c r="P862" s="50"/>
      <c r="Q862" s="50"/>
      <c r="R862" s="50"/>
      <c r="S862" s="50"/>
      <c r="T862" s="51"/>
      <c r="AT862" s="12" t="s">
        <v>176</v>
      </c>
      <c r="AU862" s="12" t="s">
        <v>77</v>
      </c>
    </row>
    <row r="863" spans="2:51" s="165" customFormat="1" ht="12">
      <c r="B863" s="164"/>
      <c r="D863" s="161" t="s">
        <v>178</v>
      </c>
      <c r="E863" s="166" t="s">
        <v>1</v>
      </c>
      <c r="F863" s="167" t="s">
        <v>196</v>
      </c>
      <c r="H863" s="166" t="s">
        <v>1</v>
      </c>
      <c r="L863" s="164"/>
      <c r="M863" s="168"/>
      <c r="N863" s="169"/>
      <c r="O863" s="169"/>
      <c r="P863" s="169"/>
      <c r="Q863" s="169"/>
      <c r="R863" s="169"/>
      <c r="S863" s="169"/>
      <c r="T863" s="170"/>
      <c r="AT863" s="166" t="s">
        <v>178</v>
      </c>
      <c r="AU863" s="166" t="s">
        <v>77</v>
      </c>
      <c r="AV863" s="165" t="s">
        <v>75</v>
      </c>
      <c r="AW863" s="165" t="s">
        <v>25</v>
      </c>
      <c r="AX863" s="165" t="s">
        <v>68</v>
      </c>
      <c r="AY863" s="166" t="s">
        <v>167</v>
      </c>
    </row>
    <row r="864" spans="2:51" s="172" customFormat="1" ht="12">
      <c r="B864" s="171"/>
      <c r="D864" s="161" t="s">
        <v>178</v>
      </c>
      <c r="E864" s="173" t="s">
        <v>1</v>
      </c>
      <c r="F864" s="174" t="s">
        <v>1187</v>
      </c>
      <c r="H864" s="175">
        <v>143.816</v>
      </c>
      <c r="L864" s="171"/>
      <c r="M864" s="176"/>
      <c r="N864" s="177"/>
      <c r="O864" s="177"/>
      <c r="P864" s="177"/>
      <c r="Q864" s="177"/>
      <c r="R864" s="177"/>
      <c r="S864" s="177"/>
      <c r="T864" s="178"/>
      <c r="AT864" s="173" t="s">
        <v>178</v>
      </c>
      <c r="AU864" s="173" t="s">
        <v>77</v>
      </c>
      <c r="AV864" s="172" t="s">
        <v>77</v>
      </c>
      <c r="AW864" s="172" t="s">
        <v>25</v>
      </c>
      <c r="AX864" s="172" t="s">
        <v>68</v>
      </c>
      <c r="AY864" s="173" t="s">
        <v>167</v>
      </c>
    </row>
    <row r="865" spans="2:51" s="172" customFormat="1" ht="12">
      <c r="B865" s="171"/>
      <c r="D865" s="161" t="s">
        <v>178</v>
      </c>
      <c r="E865" s="173" t="s">
        <v>1</v>
      </c>
      <c r="F865" s="174" t="s">
        <v>1188</v>
      </c>
      <c r="H865" s="175">
        <v>201.118</v>
      </c>
      <c r="L865" s="171"/>
      <c r="M865" s="176"/>
      <c r="N865" s="177"/>
      <c r="O865" s="177"/>
      <c r="P865" s="177"/>
      <c r="Q865" s="177"/>
      <c r="R865" s="177"/>
      <c r="S865" s="177"/>
      <c r="T865" s="178"/>
      <c r="AT865" s="173" t="s">
        <v>178</v>
      </c>
      <c r="AU865" s="173" t="s">
        <v>77</v>
      </c>
      <c r="AV865" s="172" t="s">
        <v>77</v>
      </c>
      <c r="AW865" s="172" t="s">
        <v>25</v>
      </c>
      <c r="AX865" s="172" t="s">
        <v>68</v>
      </c>
      <c r="AY865" s="173" t="s">
        <v>167</v>
      </c>
    </row>
    <row r="866" spans="2:51" s="180" customFormat="1" ht="12">
      <c r="B866" s="179"/>
      <c r="D866" s="161" t="s">
        <v>178</v>
      </c>
      <c r="E866" s="181" t="s">
        <v>1</v>
      </c>
      <c r="F866" s="182" t="s">
        <v>204</v>
      </c>
      <c r="H866" s="183">
        <v>344.934</v>
      </c>
      <c r="L866" s="179"/>
      <c r="M866" s="184"/>
      <c r="N866" s="185"/>
      <c r="O866" s="185"/>
      <c r="P866" s="185"/>
      <c r="Q866" s="185"/>
      <c r="R866" s="185"/>
      <c r="S866" s="185"/>
      <c r="T866" s="186"/>
      <c r="AT866" s="181" t="s">
        <v>178</v>
      </c>
      <c r="AU866" s="181" t="s">
        <v>77</v>
      </c>
      <c r="AV866" s="180" t="s">
        <v>174</v>
      </c>
      <c r="AW866" s="180" t="s">
        <v>25</v>
      </c>
      <c r="AX866" s="180" t="s">
        <v>75</v>
      </c>
      <c r="AY866" s="181" t="s">
        <v>167</v>
      </c>
    </row>
    <row r="867" spans="2:65" s="25" customFormat="1" ht="24" customHeight="1">
      <c r="B867" s="24"/>
      <c r="C867" s="149" t="s">
        <v>1189</v>
      </c>
      <c r="D867" s="149" t="s">
        <v>169</v>
      </c>
      <c r="E867" s="150" t="s">
        <v>1190</v>
      </c>
      <c r="F867" s="151" t="s">
        <v>1191</v>
      </c>
      <c r="G867" s="152" t="s">
        <v>208</v>
      </c>
      <c r="H867" s="153">
        <v>2026.144</v>
      </c>
      <c r="I867" s="3"/>
      <c r="J867" s="154">
        <f>ROUND(I867*H867,2)</f>
        <v>0</v>
      </c>
      <c r="K867" s="151" t="s">
        <v>173</v>
      </c>
      <c r="L867" s="24"/>
      <c r="M867" s="155" t="s">
        <v>1</v>
      </c>
      <c r="N867" s="156" t="s">
        <v>33</v>
      </c>
      <c r="O867" s="157">
        <v>0.033</v>
      </c>
      <c r="P867" s="157">
        <f>O867*H867</f>
        <v>66.862752</v>
      </c>
      <c r="Q867" s="157">
        <v>0.00014</v>
      </c>
      <c r="R867" s="157">
        <f>Q867*H867</f>
        <v>0.28366016</v>
      </c>
      <c r="S867" s="157">
        <v>0</v>
      </c>
      <c r="T867" s="158">
        <f>S867*H867</f>
        <v>0</v>
      </c>
      <c r="AR867" s="159" t="s">
        <v>291</v>
      </c>
      <c r="AT867" s="159" t="s">
        <v>169</v>
      </c>
      <c r="AU867" s="159" t="s">
        <v>77</v>
      </c>
      <c r="AY867" s="12" t="s">
        <v>167</v>
      </c>
      <c r="BE867" s="160">
        <f>IF(N867="základní",J867,0)</f>
        <v>0</v>
      </c>
      <c r="BF867" s="160">
        <f>IF(N867="snížená",J867,0)</f>
        <v>0</v>
      </c>
      <c r="BG867" s="160">
        <f>IF(N867="zákl. přenesená",J867,0)</f>
        <v>0</v>
      </c>
      <c r="BH867" s="160">
        <f>IF(N867="sníž. přenesená",J867,0)</f>
        <v>0</v>
      </c>
      <c r="BI867" s="160">
        <f>IF(N867="nulová",J867,0)</f>
        <v>0</v>
      </c>
      <c r="BJ867" s="12" t="s">
        <v>75</v>
      </c>
      <c r="BK867" s="160">
        <f>ROUND(I867*H867,2)</f>
        <v>0</v>
      </c>
      <c r="BL867" s="12" t="s">
        <v>291</v>
      </c>
      <c r="BM867" s="159" t="s">
        <v>1192</v>
      </c>
    </row>
    <row r="868" spans="2:47" s="25" customFormat="1" ht="19.5">
      <c r="B868" s="24"/>
      <c r="D868" s="161" t="s">
        <v>176</v>
      </c>
      <c r="F868" s="162" t="s">
        <v>1193</v>
      </c>
      <c r="L868" s="24"/>
      <c r="M868" s="163"/>
      <c r="N868" s="50"/>
      <c r="O868" s="50"/>
      <c r="P868" s="50"/>
      <c r="Q868" s="50"/>
      <c r="R868" s="50"/>
      <c r="S868" s="50"/>
      <c r="T868" s="51"/>
      <c r="AT868" s="12" t="s">
        <v>176</v>
      </c>
      <c r="AU868" s="12" t="s">
        <v>77</v>
      </c>
    </row>
    <row r="869" spans="2:65" s="25" customFormat="1" ht="24" customHeight="1">
      <c r="B869" s="24"/>
      <c r="C869" s="149" t="s">
        <v>1194</v>
      </c>
      <c r="D869" s="149" t="s">
        <v>169</v>
      </c>
      <c r="E869" s="150" t="s">
        <v>1195</v>
      </c>
      <c r="F869" s="151" t="s">
        <v>1196</v>
      </c>
      <c r="G869" s="152" t="s">
        <v>208</v>
      </c>
      <c r="H869" s="153">
        <v>344.934</v>
      </c>
      <c r="I869" s="3"/>
      <c r="J869" s="154">
        <f>ROUND(I869*H869,2)</f>
        <v>0</v>
      </c>
      <c r="K869" s="151" t="s">
        <v>173</v>
      </c>
      <c r="L869" s="24"/>
      <c r="M869" s="155" t="s">
        <v>1</v>
      </c>
      <c r="N869" s="156" t="s">
        <v>33</v>
      </c>
      <c r="O869" s="157">
        <v>0.038</v>
      </c>
      <c r="P869" s="157">
        <f>O869*H869</f>
        <v>13.107492</v>
      </c>
      <c r="Q869" s="157">
        <v>0.00014</v>
      </c>
      <c r="R869" s="157">
        <f>Q869*H869</f>
        <v>0.04829076</v>
      </c>
      <c r="S869" s="157">
        <v>0</v>
      </c>
      <c r="T869" s="158">
        <f>S869*H869</f>
        <v>0</v>
      </c>
      <c r="AR869" s="159" t="s">
        <v>291</v>
      </c>
      <c r="AT869" s="159" t="s">
        <v>169</v>
      </c>
      <c r="AU869" s="159" t="s">
        <v>77</v>
      </c>
      <c r="AY869" s="12" t="s">
        <v>167</v>
      </c>
      <c r="BE869" s="160">
        <f>IF(N869="základní",J869,0)</f>
        <v>0</v>
      </c>
      <c r="BF869" s="160">
        <f>IF(N869="snížená",J869,0)</f>
        <v>0</v>
      </c>
      <c r="BG869" s="160">
        <f>IF(N869="zákl. přenesená",J869,0)</f>
        <v>0</v>
      </c>
      <c r="BH869" s="160">
        <f>IF(N869="sníž. přenesená",J869,0)</f>
        <v>0</v>
      </c>
      <c r="BI869" s="160">
        <f>IF(N869="nulová",J869,0)</f>
        <v>0</v>
      </c>
      <c r="BJ869" s="12" t="s">
        <v>75</v>
      </c>
      <c r="BK869" s="160">
        <f>ROUND(I869*H869,2)</f>
        <v>0</v>
      </c>
      <c r="BL869" s="12" t="s">
        <v>291</v>
      </c>
      <c r="BM869" s="159" t="s">
        <v>1197</v>
      </c>
    </row>
    <row r="870" spans="2:47" s="25" customFormat="1" ht="19.5">
      <c r="B870" s="24"/>
      <c r="D870" s="161" t="s">
        <v>176</v>
      </c>
      <c r="F870" s="162" t="s">
        <v>1198</v>
      </c>
      <c r="L870" s="24"/>
      <c r="M870" s="163"/>
      <c r="N870" s="50"/>
      <c r="O870" s="50"/>
      <c r="P870" s="50"/>
      <c r="Q870" s="50"/>
      <c r="R870" s="50"/>
      <c r="S870" s="50"/>
      <c r="T870" s="51"/>
      <c r="AT870" s="12" t="s">
        <v>176</v>
      </c>
      <c r="AU870" s="12" t="s">
        <v>77</v>
      </c>
    </row>
    <row r="871" spans="2:63" s="137" customFormat="1" ht="25.9" customHeight="1">
      <c r="B871" s="136"/>
      <c r="D871" s="138" t="s">
        <v>67</v>
      </c>
      <c r="E871" s="139" t="s">
        <v>1199</v>
      </c>
      <c r="F871" s="139" t="s">
        <v>1200</v>
      </c>
      <c r="J871" s="140">
        <f>BK871</f>
        <v>0</v>
      </c>
      <c r="L871" s="136"/>
      <c r="M871" s="141"/>
      <c r="N871" s="142"/>
      <c r="O871" s="142"/>
      <c r="P871" s="143">
        <f>P872</f>
        <v>0</v>
      </c>
      <c r="Q871" s="142"/>
      <c r="R871" s="143">
        <f>R872</f>
        <v>0</v>
      </c>
      <c r="S871" s="142"/>
      <c r="T871" s="144">
        <f>T872</f>
        <v>0</v>
      </c>
      <c r="AR871" s="138" t="s">
        <v>205</v>
      </c>
      <c r="AT871" s="145" t="s">
        <v>67</v>
      </c>
      <c r="AU871" s="145" t="s">
        <v>68</v>
      </c>
      <c r="AY871" s="138" t="s">
        <v>167</v>
      </c>
      <c r="BK871" s="146">
        <f>BK872</f>
        <v>0</v>
      </c>
    </row>
    <row r="872" spans="2:63" s="137" customFormat="1" ht="22.9" customHeight="1">
      <c r="B872" s="136"/>
      <c r="D872" s="138" t="s">
        <v>67</v>
      </c>
      <c r="E872" s="147" t="s">
        <v>1201</v>
      </c>
      <c r="F872" s="147" t="s">
        <v>1202</v>
      </c>
      <c r="J872" s="148">
        <f>BK872</f>
        <v>0</v>
      </c>
      <c r="L872" s="136"/>
      <c r="M872" s="141"/>
      <c r="N872" s="142"/>
      <c r="O872" s="142"/>
      <c r="P872" s="143">
        <f>SUM(P873:P881)</f>
        <v>0</v>
      </c>
      <c r="Q872" s="142"/>
      <c r="R872" s="143">
        <f>SUM(R873:R881)</f>
        <v>0</v>
      </c>
      <c r="S872" s="142"/>
      <c r="T872" s="144">
        <f>SUM(T873:T881)</f>
        <v>0</v>
      </c>
      <c r="AR872" s="138" t="s">
        <v>205</v>
      </c>
      <c r="AT872" s="145" t="s">
        <v>67</v>
      </c>
      <c r="AU872" s="145" t="s">
        <v>75</v>
      </c>
      <c r="AY872" s="138" t="s">
        <v>167</v>
      </c>
      <c r="BK872" s="146">
        <f>SUM(BK873:BK881)</f>
        <v>0</v>
      </c>
    </row>
    <row r="873" spans="2:65" s="25" customFormat="1" ht="16.5" customHeight="1">
      <c r="B873" s="24"/>
      <c r="C873" s="149" t="s">
        <v>1203</v>
      </c>
      <c r="D873" s="149" t="s">
        <v>169</v>
      </c>
      <c r="E873" s="150" t="s">
        <v>1204</v>
      </c>
      <c r="F873" s="151" t="s">
        <v>1205</v>
      </c>
      <c r="G873" s="152" t="s">
        <v>727</v>
      </c>
      <c r="H873" s="153">
        <v>37.4</v>
      </c>
      <c r="I873" s="3"/>
      <c r="J873" s="154">
        <f>ROUND(I873*H873,2)</f>
        <v>0</v>
      </c>
      <c r="K873" s="151" t="s">
        <v>1206</v>
      </c>
      <c r="L873" s="24"/>
      <c r="M873" s="155" t="s">
        <v>1</v>
      </c>
      <c r="N873" s="156" t="s">
        <v>33</v>
      </c>
      <c r="O873" s="157">
        <v>0</v>
      </c>
      <c r="P873" s="157">
        <f>O873*H873</f>
        <v>0</v>
      </c>
      <c r="Q873" s="157">
        <v>0</v>
      </c>
      <c r="R873" s="157">
        <f>Q873*H873</f>
        <v>0</v>
      </c>
      <c r="S873" s="157">
        <v>0</v>
      </c>
      <c r="T873" s="158">
        <f>S873*H873</f>
        <v>0</v>
      </c>
      <c r="AR873" s="159" t="s">
        <v>1207</v>
      </c>
      <c r="AT873" s="159" t="s">
        <v>169</v>
      </c>
      <c r="AU873" s="159" t="s">
        <v>77</v>
      </c>
      <c r="AY873" s="12" t="s">
        <v>167</v>
      </c>
      <c r="BE873" s="160">
        <f>IF(N873="základní",J873,0)</f>
        <v>0</v>
      </c>
      <c r="BF873" s="160">
        <f>IF(N873="snížená",J873,0)</f>
        <v>0</v>
      </c>
      <c r="BG873" s="160">
        <f>IF(N873="zákl. přenesená",J873,0)</f>
        <v>0</v>
      </c>
      <c r="BH873" s="160">
        <f>IF(N873="sníž. přenesená",J873,0)</f>
        <v>0</v>
      </c>
      <c r="BI873" s="160">
        <f>IF(N873="nulová",J873,0)</f>
        <v>0</v>
      </c>
      <c r="BJ873" s="12" t="s">
        <v>75</v>
      </c>
      <c r="BK873" s="160">
        <f>ROUND(I873*H873,2)</f>
        <v>0</v>
      </c>
      <c r="BL873" s="12" t="s">
        <v>1207</v>
      </c>
      <c r="BM873" s="159" t="s">
        <v>1208</v>
      </c>
    </row>
    <row r="874" spans="2:47" s="25" customFormat="1" ht="12">
      <c r="B874" s="24"/>
      <c r="D874" s="161" t="s">
        <v>176</v>
      </c>
      <c r="F874" s="162" t="s">
        <v>1205</v>
      </c>
      <c r="L874" s="24"/>
      <c r="M874" s="163"/>
      <c r="N874" s="50"/>
      <c r="O874" s="50"/>
      <c r="P874" s="50"/>
      <c r="Q874" s="50"/>
      <c r="R874" s="50"/>
      <c r="S874" s="50"/>
      <c r="T874" s="51"/>
      <c r="AT874" s="12" t="s">
        <v>176</v>
      </c>
      <c r="AU874" s="12" t="s">
        <v>77</v>
      </c>
    </row>
    <row r="875" spans="2:51" s="165" customFormat="1" ht="12">
      <c r="B875" s="164"/>
      <c r="D875" s="161" t="s">
        <v>178</v>
      </c>
      <c r="E875" s="166" t="s">
        <v>1</v>
      </c>
      <c r="F875" s="167" t="s">
        <v>1209</v>
      </c>
      <c r="H875" s="166" t="s">
        <v>1</v>
      </c>
      <c r="L875" s="164"/>
      <c r="M875" s="168"/>
      <c r="N875" s="169"/>
      <c r="O875" s="169"/>
      <c r="P875" s="169"/>
      <c r="Q875" s="169"/>
      <c r="R875" s="169"/>
      <c r="S875" s="169"/>
      <c r="T875" s="170"/>
      <c r="AT875" s="166" t="s">
        <v>178</v>
      </c>
      <c r="AU875" s="166" t="s">
        <v>77</v>
      </c>
      <c r="AV875" s="165" t="s">
        <v>75</v>
      </c>
      <c r="AW875" s="165" t="s">
        <v>25</v>
      </c>
      <c r="AX875" s="165" t="s">
        <v>68</v>
      </c>
      <c r="AY875" s="166" t="s">
        <v>167</v>
      </c>
    </row>
    <row r="876" spans="2:51" s="172" customFormat="1" ht="12">
      <c r="B876" s="171"/>
      <c r="D876" s="161" t="s">
        <v>178</v>
      </c>
      <c r="E876" s="173" t="s">
        <v>1</v>
      </c>
      <c r="F876" s="174" t="s">
        <v>1210</v>
      </c>
      <c r="H876" s="175">
        <v>37.4</v>
      </c>
      <c r="L876" s="171"/>
      <c r="M876" s="176"/>
      <c r="N876" s="177"/>
      <c r="O876" s="177"/>
      <c r="P876" s="177"/>
      <c r="Q876" s="177"/>
      <c r="R876" s="177"/>
      <c r="S876" s="177"/>
      <c r="T876" s="178"/>
      <c r="AT876" s="173" t="s">
        <v>178</v>
      </c>
      <c r="AU876" s="173" t="s">
        <v>77</v>
      </c>
      <c r="AV876" s="172" t="s">
        <v>77</v>
      </c>
      <c r="AW876" s="172" t="s">
        <v>25</v>
      </c>
      <c r="AX876" s="172" t="s">
        <v>75</v>
      </c>
      <c r="AY876" s="173" t="s">
        <v>167</v>
      </c>
    </row>
    <row r="877" spans="2:65" s="25" customFormat="1" ht="16.5" customHeight="1">
      <c r="B877" s="24"/>
      <c r="C877" s="149" t="s">
        <v>1211</v>
      </c>
      <c r="D877" s="149" t="s">
        <v>169</v>
      </c>
      <c r="E877" s="150" t="s">
        <v>1212</v>
      </c>
      <c r="F877" s="151" t="s">
        <v>1213</v>
      </c>
      <c r="G877" s="152" t="s">
        <v>1214</v>
      </c>
      <c r="H877" s="153">
        <v>180</v>
      </c>
      <c r="I877" s="3"/>
      <c r="J877" s="154">
        <f>ROUND(I877*H877,2)</f>
        <v>0</v>
      </c>
      <c r="K877" s="151" t="s">
        <v>1</v>
      </c>
      <c r="L877" s="24"/>
      <c r="M877" s="155" t="s">
        <v>1</v>
      </c>
      <c r="N877" s="156" t="s">
        <v>33</v>
      </c>
      <c r="O877" s="157">
        <v>0</v>
      </c>
      <c r="P877" s="157">
        <f>O877*H877</f>
        <v>0</v>
      </c>
      <c r="Q877" s="157">
        <v>0</v>
      </c>
      <c r="R877" s="157">
        <f>Q877*H877</f>
        <v>0</v>
      </c>
      <c r="S877" s="157">
        <v>0</v>
      </c>
      <c r="T877" s="158">
        <f>S877*H877</f>
        <v>0</v>
      </c>
      <c r="AR877" s="159" t="s">
        <v>1207</v>
      </c>
      <c r="AT877" s="159" t="s">
        <v>169</v>
      </c>
      <c r="AU877" s="159" t="s">
        <v>77</v>
      </c>
      <c r="AY877" s="12" t="s">
        <v>167</v>
      </c>
      <c r="BE877" s="160">
        <f>IF(N877="základní",J877,0)</f>
        <v>0</v>
      </c>
      <c r="BF877" s="160">
        <f>IF(N877="snížená",J877,0)</f>
        <v>0</v>
      </c>
      <c r="BG877" s="160">
        <f>IF(N877="zákl. přenesená",J877,0)</f>
        <v>0</v>
      </c>
      <c r="BH877" s="160">
        <f>IF(N877="sníž. přenesená",J877,0)</f>
        <v>0</v>
      </c>
      <c r="BI877" s="160">
        <f>IF(N877="nulová",J877,0)</f>
        <v>0</v>
      </c>
      <c r="BJ877" s="12" t="s">
        <v>75</v>
      </c>
      <c r="BK877" s="160">
        <f>ROUND(I877*H877,2)</f>
        <v>0</v>
      </c>
      <c r="BL877" s="12" t="s">
        <v>1207</v>
      </c>
      <c r="BM877" s="159" t="s">
        <v>1215</v>
      </c>
    </row>
    <row r="878" spans="2:47" s="25" customFormat="1" ht="12">
      <c r="B878" s="24"/>
      <c r="D878" s="161" t="s">
        <v>176</v>
      </c>
      <c r="F878" s="162" t="s">
        <v>1205</v>
      </c>
      <c r="L878" s="24"/>
      <c r="M878" s="163"/>
      <c r="N878" s="50"/>
      <c r="O878" s="50"/>
      <c r="P878" s="50"/>
      <c r="Q878" s="50"/>
      <c r="R878" s="50"/>
      <c r="S878" s="50"/>
      <c r="T878" s="51"/>
      <c r="AT878" s="12" t="s">
        <v>176</v>
      </c>
      <c r="AU878" s="12" t="s">
        <v>77</v>
      </c>
    </row>
    <row r="879" spans="2:51" s="165" customFormat="1" ht="12">
      <c r="B879" s="164"/>
      <c r="D879" s="161" t="s">
        <v>178</v>
      </c>
      <c r="E879" s="166" t="s">
        <v>1</v>
      </c>
      <c r="F879" s="167" t="s">
        <v>1216</v>
      </c>
      <c r="H879" s="166" t="s">
        <v>1</v>
      </c>
      <c r="L879" s="164"/>
      <c r="M879" s="168"/>
      <c r="N879" s="169"/>
      <c r="O879" s="169"/>
      <c r="P879" s="169"/>
      <c r="Q879" s="169"/>
      <c r="R879" s="169"/>
      <c r="S879" s="169"/>
      <c r="T879" s="170"/>
      <c r="AT879" s="166" t="s">
        <v>178</v>
      </c>
      <c r="AU879" s="166" t="s">
        <v>77</v>
      </c>
      <c r="AV879" s="165" t="s">
        <v>75</v>
      </c>
      <c r="AW879" s="165" t="s">
        <v>25</v>
      </c>
      <c r="AX879" s="165" t="s">
        <v>68</v>
      </c>
      <c r="AY879" s="166" t="s">
        <v>167</v>
      </c>
    </row>
    <row r="880" spans="2:51" s="165" customFormat="1" ht="12">
      <c r="B880" s="164"/>
      <c r="D880" s="161" t="s">
        <v>178</v>
      </c>
      <c r="E880" s="166" t="s">
        <v>1</v>
      </c>
      <c r="F880" s="167" t="s">
        <v>1217</v>
      </c>
      <c r="H880" s="166" t="s">
        <v>1</v>
      </c>
      <c r="L880" s="164"/>
      <c r="M880" s="168"/>
      <c r="N880" s="169"/>
      <c r="O880" s="169"/>
      <c r="P880" s="169"/>
      <c r="Q880" s="169"/>
      <c r="R880" s="169"/>
      <c r="S880" s="169"/>
      <c r="T880" s="170"/>
      <c r="AT880" s="166" t="s">
        <v>178</v>
      </c>
      <c r="AU880" s="166" t="s">
        <v>77</v>
      </c>
      <c r="AV880" s="165" t="s">
        <v>75</v>
      </c>
      <c r="AW880" s="165" t="s">
        <v>25</v>
      </c>
      <c r="AX880" s="165" t="s">
        <v>68</v>
      </c>
      <c r="AY880" s="166" t="s">
        <v>167</v>
      </c>
    </row>
    <row r="881" spans="2:51" s="172" customFormat="1" ht="12">
      <c r="B881" s="171"/>
      <c r="D881" s="161" t="s">
        <v>178</v>
      </c>
      <c r="E881" s="173" t="s">
        <v>1</v>
      </c>
      <c r="F881" s="174" t="s">
        <v>1218</v>
      </c>
      <c r="H881" s="175">
        <v>180</v>
      </c>
      <c r="L881" s="171"/>
      <c r="M881" s="206"/>
      <c r="N881" s="207"/>
      <c r="O881" s="207"/>
      <c r="P881" s="207"/>
      <c r="Q881" s="207"/>
      <c r="R881" s="207"/>
      <c r="S881" s="207"/>
      <c r="T881" s="208"/>
      <c r="AT881" s="173" t="s">
        <v>178</v>
      </c>
      <c r="AU881" s="173" t="s">
        <v>77</v>
      </c>
      <c r="AV881" s="172" t="s">
        <v>77</v>
      </c>
      <c r="AW881" s="172" t="s">
        <v>25</v>
      </c>
      <c r="AX881" s="172" t="s">
        <v>75</v>
      </c>
      <c r="AY881" s="173" t="s">
        <v>167</v>
      </c>
    </row>
    <row r="882" spans="2:12" s="25" customFormat="1" ht="6.95" customHeight="1">
      <c r="B882" s="38"/>
      <c r="C882" s="39"/>
      <c r="D882" s="39"/>
      <c r="E882" s="39"/>
      <c r="F882" s="39"/>
      <c r="G882" s="39"/>
      <c r="H882" s="39"/>
      <c r="I882" s="39"/>
      <c r="J882" s="39"/>
      <c r="K882" s="39"/>
      <c r="L882" s="24"/>
    </row>
    <row r="883" s="1" customFormat="1" ht="12"/>
    <row r="884" s="1" customFormat="1" ht="12"/>
  </sheetData>
  <sheetProtection password="C441" sheet="1" objects="1" scenarios="1"/>
  <autoFilter ref="C143:K881"/>
  <mergeCells count="12">
    <mergeCell ref="E136:H136"/>
    <mergeCell ref="L2:V2"/>
    <mergeCell ref="E85:H85"/>
    <mergeCell ref="E87:H87"/>
    <mergeCell ref="E89:H89"/>
    <mergeCell ref="E132:H132"/>
    <mergeCell ref="E134:H134"/>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729"/>
  <sheetViews>
    <sheetView showGridLines="0" workbookViewId="0" topLeftCell="A1">
      <selection activeCell="A2" sqref="A2"/>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c r="A1" s="1"/>
    </row>
    <row r="2" spans="12:46" s="11" customFormat="1" ht="36.95" customHeight="1">
      <c r="L2" s="413" t="s">
        <v>5</v>
      </c>
      <c r="M2" s="408"/>
      <c r="N2" s="408"/>
      <c r="O2" s="408"/>
      <c r="P2" s="408"/>
      <c r="Q2" s="408"/>
      <c r="R2" s="408"/>
      <c r="S2" s="408"/>
      <c r="T2" s="408"/>
      <c r="U2" s="408"/>
      <c r="V2" s="408"/>
      <c r="AT2" s="12" t="s">
        <v>85</v>
      </c>
    </row>
    <row r="3" spans="2:46" s="11" customFormat="1" ht="6.95" customHeight="1">
      <c r="B3" s="13"/>
      <c r="C3" s="14"/>
      <c r="D3" s="14"/>
      <c r="E3" s="14"/>
      <c r="F3" s="14"/>
      <c r="G3" s="14"/>
      <c r="H3" s="14"/>
      <c r="I3" s="14"/>
      <c r="J3" s="14"/>
      <c r="K3" s="14"/>
      <c r="L3" s="15"/>
      <c r="AT3" s="12" t="s">
        <v>77</v>
      </c>
    </row>
    <row r="4" spans="2:46" s="11" customFormat="1" ht="24.95" customHeight="1">
      <c r="B4" s="15"/>
      <c r="D4" s="16" t="s">
        <v>118</v>
      </c>
      <c r="L4" s="15"/>
      <c r="M4" s="94" t="s">
        <v>10</v>
      </c>
      <c r="AT4" s="12" t="s">
        <v>3</v>
      </c>
    </row>
    <row r="5" spans="2:12" s="11" customFormat="1" ht="6.95" customHeight="1">
      <c r="B5" s="15"/>
      <c r="L5" s="15"/>
    </row>
    <row r="6" spans="2:12" s="11" customFormat="1" ht="12" customHeight="1">
      <c r="B6" s="15"/>
      <c r="D6" s="95" t="s">
        <v>14</v>
      </c>
      <c r="L6" s="15"/>
    </row>
    <row r="7" spans="2:12" s="11" customFormat="1" ht="24.75" customHeight="1">
      <c r="B7" s="15"/>
      <c r="E7" s="440" t="str">
        <f>'Rekapitulace stavby'!K6</f>
        <v>2. etapa modernizace obj. č. 306 (hangár H53) - části západ a úseků části východ situovaného v areálu LOM PRAHA s.p. na letišti Praha – Kbely</v>
      </c>
      <c r="F7" s="441"/>
      <c r="G7" s="441"/>
      <c r="H7" s="441"/>
      <c r="L7" s="15"/>
    </row>
    <row r="8" spans="2:12" s="11" customFormat="1" ht="12" customHeight="1">
      <c r="B8" s="15"/>
      <c r="D8" s="95" t="s">
        <v>119</v>
      </c>
      <c r="L8" s="15"/>
    </row>
    <row r="9" spans="2:12" s="96" customFormat="1" ht="16.5" customHeight="1">
      <c r="B9" s="24"/>
      <c r="E9" s="440" t="s">
        <v>120</v>
      </c>
      <c r="F9" s="439"/>
      <c r="G9" s="439"/>
      <c r="H9" s="439"/>
      <c r="L9" s="24"/>
    </row>
    <row r="10" spans="2:12" s="96" customFormat="1" ht="12" customHeight="1">
      <c r="B10" s="24"/>
      <c r="D10" s="95" t="s">
        <v>121</v>
      </c>
      <c r="L10" s="24"/>
    </row>
    <row r="11" spans="2:12" s="96" customFormat="1" ht="36.95" customHeight="1">
      <c r="B11" s="24"/>
      <c r="E11" s="427" t="s">
        <v>1219</v>
      </c>
      <c r="F11" s="439"/>
      <c r="G11" s="439"/>
      <c r="H11" s="439"/>
      <c r="L11" s="24"/>
    </row>
    <row r="12" spans="2:12" s="96" customFormat="1" ht="12">
      <c r="B12" s="24"/>
      <c r="L12" s="24"/>
    </row>
    <row r="13" spans="2:12" s="96" customFormat="1" ht="12" customHeight="1">
      <c r="B13" s="24"/>
      <c r="D13" s="95" t="s">
        <v>15</v>
      </c>
      <c r="F13" s="21" t="s">
        <v>1</v>
      </c>
      <c r="I13" s="95" t="s">
        <v>16</v>
      </c>
      <c r="J13" s="21" t="s">
        <v>1</v>
      </c>
      <c r="L13" s="24"/>
    </row>
    <row r="14" spans="2:12" s="96" customFormat="1" ht="12" customHeight="1">
      <c r="B14" s="24"/>
      <c r="D14" s="95" t="s">
        <v>17</v>
      </c>
      <c r="F14" s="21" t="s">
        <v>2872</v>
      </c>
      <c r="I14" s="95" t="s">
        <v>18</v>
      </c>
      <c r="J14" s="93">
        <f>'Rekapitulace stavby'!AN8</f>
        <v>43760</v>
      </c>
      <c r="L14" s="24"/>
    </row>
    <row r="15" spans="2:12" s="96" customFormat="1" ht="10.9" customHeight="1">
      <c r="B15" s="24"/>
      <c r="L15" s="24"/>
    </row>
    <row r="16" spans="2:12" s="96" customFormat="1" ht="12" customHeight="1">
      <c r="B16" s="24"/>
      <c r="D16" s="95" t="s">
        <v>19</v>
      </c>
      <c r="I16" s="95" t="s">
        <v>20</v>
      </c>
      <c r="J16" s="21" t="s">
        <v>2874</v>
      </c>
      <c r="L16" s="24"/>
    </row>
    <row r="17" spans="2:12" s="96" customFormat="1" ht="18" customHeight="1">
      <c r="B17" s="24"/>
      <c r="E17" s="21" t="s">
        <v>2873</v>
      </c>
      <c r="I17" s="95" t="s">
        <v>21</v>
      </c>
      <c r="J17" s="21" t="s">
        <v>2875</v>
      </c>
      <c r="L17" s="24"/>
    </row>
    <row r="18" spans="2:12" s="96" customFormat="1" ht="6.95" customHeight="1">
      <c r="B18" s="24"/>
      <c r="L18" s="24"/>
    </row>
    <row r="19" spans="2:12" s="96" customFormat="1" ht="12" customHeight="1">
      <c r="B19" s="24"/>
      <c r="D19" s="95" t="s">
        <v>22</v>
      </c>
      <c r="I19" s="95" t="s">
        <v>20</v>
      </c>
      <c r="J19" s="91">
        <f>'Rekapitulace stavby'!AN13</f>
        <v>0</v>
      </c>
      <c r="L19" s="24"/>
    </row>
    <row r="20" spans="2:12" s="96" customFormat="1" ht="18" customHeight="1">
      <c r="B20" s="24"/>
      <c r="D20" s="209"/>
      <c r="E20" s="442">
        <f>'Rekapitulace stavby'!E14</f>
        <v>0</v>
      </c>
      <c r="F20" s="442"/>
      <c r="G20" s="442"/>
      <c r="H20" s="442"/>
      <c r="I20" s="95" t="s">
        <v>21</v>
      </c>
      <c r="J20" s="91">
        <f>'Rekapitulace stavby'!AN14</f>
        <v>0</v>
      </c>
      <c r="L20" s="24"/>
    </row>
    <row r="21" spans="2:12" s="96" customFormat="1" ht="6.95" customHeight="1">
      <c r="B21" s="24"/>
      <c r="L21" s="24"/>
    </row>
    <row r="22" spans="2:12" s="96" customFormat="1" ht="12" customHeight="1">
      <c r="B22" s="24"/>
      <c r="D22" s="95" t="s">
        <v>23</v>
      </c>
      <c r="I22" s="95" t="s">
        <v>20</v>
      </c>
      <c r="J22" s="21" t="s">
        <v>1</v>
      </c>
      <c r="L22" s="24"/>
    </row>
    <row r="23" spans="2:12" s="96" customFormat="1" ht="18" customHeight="1">
      <c r="B23" s="24"/>
      <c r="E23" s="21" t="s">
        <v>24</v>
      </c>
      <c r="I23" s="95" t="s">
        <v>21</v>
      </c>
      <c r="J23" s="21" t="s">
        <v>1</v>
      </c>
      <c r="L23" s="24"/>
    </row>
    <row r="24" spans="2:12" s="96" customFormat="1" ht="6.95" customHeight="1">
      <c r="B24" s="24"/>
      <c r="L24" s="24"/>
    </row>
    <row r="25" spans="2:12" s="96" customFormat="1" ht="12" customHeight="1">
      <c r="B25" s="24"/>
      <c r="D25" s="95" t="s">
        <v>26</v>
      </c>
      <c r="I25" s="95" t="s">
        <v>20</v>
      </c>
      <c r="J25" s="21" t="str">
        <f>IF('Rekapitulace stavby'!AN19="","",'Rekapitulace stavby'!AN19)</f>
        <v/>
      </c>
      <c r="L25" s="24"/>
    </row>
    <row r="26" spans="2:12" s="96" customFormat="1" ht="18" customHeight="1">
      <c r="B26" s="24"/>
      <c r="D26" s="209"/>
      <c r="E26" s="91" t="str">
        <f>IF('Rekapitulace stavby'!E20="","",'Rekapitulace stavby'!E20)</f>
        <v/>
      </c>
      <c r="F26" s="92"/>
      <c r="G26" s="92"/>
      <c r="H26" s="92"/>
      <c r="I26" s="95" t="s">
        <v>21</v>
      </c>
      <c r="J26" s="21" t="str">
        <f>IF('Rekapitulace stavby'!AN20="","",'Rekapitulace stavby'!AN20)</f>
        <v/>
      </c>
      <c r="L26" s="24"/>
    </row>
    <row r="27" spans="2:12" s="96" customFormat="1" ht="6.95" customHeight="1">
      <c r="B27" s="24"/>
      <c r="L27" s="24"/>
    </row>
    <row r="28" spans="2:12" s="96" customFormat="1" ht="12" customHeight="1">
      <c r="B28" s="24"/>
      <c r="D28" s="95" t="s">
        <v>27</v>
      </c>
      <c r="L28" s="24"/>
    </row>
    <row r="29" spans="2:12" s="98" customFormat="1" ht="16.5" customHeight="1">
      <c r="B29" s="97"/>
      <c r="E29" s="414" t="s">
        <v>1</v>
      </c>
      <c r="F29" s="414"/>
      <c r="G29" s="414"/>
      <c r="H29" s="414"/>
      <c r="L29" s="97"/>
    </row>
    <row r="30" spans="2:12" s="96" customFormat="1" ht="6.95" customHeight="1">
      <c r="B30" s="24"/>
      <c r="L30" s="24"/>
    </row>
    <row r="31" spans="2:12" s="96" customFormat="1" ht="6.95" customHeight="1">
      <c r="B31" s="24"/>
      <c r="D31" s="48"/>
      <c r="E31" s="48"/>
      <c r="F31" s="48"/>
      <c r="G31" s="48"/>
      <c r="H31" s="48"/>
      <c r="I31" s="48"/>
      <c r="J31" s="48"/>
      <c r="K31" s="48"/>
      <c r="L31" s="24"/>
    </row>
    <row r="32" spans="2:12" s="96" customFormat="1" ht="25.35" customHeight="1">
      <c r="B32" s="24"/>
      <c r="D32" s="99" t="s">
        <v>28</v>
      </c>
      <c r="J32" s="100">
        <f>ROUND(J149,2)</f>
        <v>0</v>
      </c>
      <c r="L32" s="24"/>
    </row>
    <row r="33" spans="2:12" s="96" customFormat="1" ht="6.95" customHeight="1">
      <c r="B33" s="24"/>
      <c r="D33" s="48"/>
      <c r="E33" s="48"/>
      <c r="F33" s="48"/>
      <c r="G33" s="48"/>
      <c r="H33" s="48"/>
      <c r="I33" s="48"/>
      <c r="J33" s="48"/>
      <c r="K33" s="48"/>
      <c r="L33" s="24"/>
    </row>
    <row r="34" spans="2:12" s="96" customFormat="1" ht="14.45" customHeight="1">
      <c r="B34" s="24"/>
      <c r="F34" s="101" t="s">
        <v>30</v>
      </c>
      <c r="I34" s="101" t="s">
        <v>29</v>
      </c>
      <c r="J34" s="101" t="s">
        <v>31</v>
      </c>
      <c r="L34" s="24"/>
    </row>
    <row r="35" spans="2:12" s="96" customFormat="1" ht="14.45" customHeight="1">
      <c r="B35" s="24"/>
      <c r="D35" s="102" t="s">
        <v>32</v>
      </c>
      <c r="E35" s="95" t="s">
        <v>33</v>
      </c>
      <c r="F35" s="103">
        <f>ROUND((SUM(BE149:BE728)),2)</f>
        <v>0</v>
      </c>
      <c r="I35" s="104">
        <v>0.21</v>
      </c>
      <c r="J35" s="103">
        <f>ROUND(((SUM(BE149:BE728))*I35),2)</f>
        <v>0</v>
      </c>
      <c r="L35" s="24"/>
    </row>
    <row r="36" spans="2:12" s="96" customFormat="1" ht="14.45" customHeight="1">
      <c r="B36" s="24"/>
      <c r="E36" s="95" t="s">
        <v>34</v>
      </c>
      <c r="F36" s="103">
        <f>ROUND((SUM(BF149:BF728)),2)</f>
        <v>0</v>
      </c>
      <c r="I36" s="104">
        <v>0.15</v>
      </c>
      <c r="J36" s="103">
        <f>ROUND(((SUM(BF149:BF728))*I36),2)</f>
        <v>0</v>
      </c>
      <c r="L36" s="24"/>
    </row>
    <row r="37" spans="2:12" s="96" customFormat="1" ht="14.45" customHeight="1" hidden="1">
      <c r="B37" s="24"/>
      <c r="E37" s="95" t="s">
        <v>35</v>
      </c>
      <c r="F37" s="103">
        <f>ROUND((SUM(BG149:BG728)),2)</f>
        <v>0</v>
      </c>
      <c r="I37" s="104">
        <v>0.21</v>
      </c>
      <c r="J37" s="103">
        <f>0</f>
        <v>0</v>
      </c>
      <c r="L37" s="24"/>
    </row>
    <row r="38" spans="2:12" s="96" customFormat="1" ht="14.45" customHeight="1" hidden="1">
      <c r="B38" s="24"/>
      <c r="E38" s="95" t="s">
        <v>36</v>
      </c>
      <c r="F38" s="103">
        <f>ROUND((SUM(BH149:BH728)),2)</f>
        <v>0</v>
      </c>
      <c r="I38" s="104">
        <v>0.15</v>
      </c>
      <c r="J38" s="103">
        <f>0</f>
        <v>0</v>
      </c>
      <c r="L38" s="24"/>
    </row>
    <row r="39" spans="2:12" s="96" customFormat="1" ht="14.45" customHeight="1" hidden="1">
      <c r="B39" s="24"/>
      <c r="E39" s="95" t="s">
        <v>37</v>
      </c>
      <c r="F39" s="103">
        <f>ROUND((SUM(BI149:BI728)),2)</f>
        <v>0</v>
      </c>
      <c r="I39" s="104">
        <v>0</v>
      </c>
      <c r="J39" s="103">
        <f>0</f>
        <v>0</v>
      </c>
      <c r="L39" s="24"/>
    </row>
    <row r="40" spans="2:12" s="96" customFormat="1" ht="6.95" customHeight="1">
      <c r="B40" s="24"/>
      <c r="L40" s="24"/>
    </row>
    <row r="41" spans="2:12" s="96" customFormat="1" ht="25.35" customHeight="1">
      <c r="B41" s="24"/>
      <c r="C41" s="105"/>
      <c r="D41" s="106" t="s">
        <v>38</v>
      </c>
      <c r="E41" s="52"/>
      <c r="F41" s="52"/>
      <c r="G41" s="107" t="s">
        <v>39</v>
      </c>
      <c r="H41" s="108" t="s">
        <v>40</v>
      </c>
      <c r="I41" s="52"/>
      <c r="J41" s="109">
        <f>SUM(J32:J39)</f>
        <v>0</v>
      </c>
      <c r="K41" s="110"/>
      <c r="L41" s="24"/>
    </row>
    <row r="42" spans="2:12" s="96" customFormat="1" ht="14.45" customHeight="1">
      <c r="B42" s="24"/>
      <c r="L42" s="24"/>
    </row>
    <row r="43" spans="2:12" s="11" customFormat="1" ht="14.45" customHeight="1">
      <c r="B43" s="15"/>
      <c r="L43" s="15"/>
    </row>
    <row r="44" spans="2:12" s="11" customFormat="1" ht="14.45" customHeight="1">
      <c r="B44" s="15"/>
      <c r="L44" s="15"/>
    </row>
    <row r="45" spans="2:12" s="11" customFormat="1" ht="14.45" customHeight="1">
      <c r="B45" s="15"/>
      <c r="L45" s="15"/>
    </row>
    <row r="46" spans="2:12" s="11" customFormat="1" ht="14.45" customHeight="1">
      <c r="B46" s="15"/>
      <c r="L46" s="15"/>
    </row>
    <row r="47" spans="2:12" s="11" customFormat="1" ht="14.45" customHeight="1">
      <c r="B47" s="15"/>
      <c r="L47" s="15"/>
    </row>
    <row r="48" spans="2:12" s="11" customFormat="1" ht="14.45" customHeight="1">
      <c r="B48" s="15"/>
      <c r="L48" s="15"/>
    </row>
    <row r="49" spans="2:12" s="11" customFormat="1" ht="14.45" customHeight="1">
      <c r="B49" s="15"/>
      <c r="L49" s="15"/>
    </row>
    <row r="50" spans="2:12" s="96" customFormat="1" ht="14.45" customHeight="1">
      <c r="B50" s="24"/>
      <c r="D50" s="35" t="s">
        <v>41</v>
      </c>
      <c r="E50" s="36"/>
      <c r="F50" s="36"/>
      <c r="G50" s="35" t="s">
        <v>42</v>
      </c>
      <c r="H50" s="36"/>
      <c r="I50" s="36"/>
      <c r="J50" s="36"/>
      <c r="K50" s="36"/>
      <c r="L50" s="24"/>
    </row>
    <row r="51" spans="2:12" s="11" customFormat="1" ht="12">
      <c r="B51" s="15"/>
      <c r="L51" s="15"/>
    </row>
    <row r="52" spans="2:12" s="11" customFormat="1" ht="12">
      <c r="B52" s="15"/>
      <c r="L52" s="15"/>
    </row>
    <row r="53" spans="2:12" s="11" customFormat="1" ht="12">
      <c r="B53" s="15"/>
      <c r="L53" s="15"/>
    </row>
    <row r="54" spans="2:12" s="11" customFormat="1" ht="12">
      <c r="B54" s="15"/>
      <c r="L54" s="15"/>
    </row>
    <row r="55" spans="2:12" s="11" customFormat="1" ht="12">
      <c r="B55" s="15"/>
      <c r="L55" s="15"/>
    </row>
    <row r="56" spans="2:12" s="11" customFormat="1" ht="12">
      <c r="B56" s="15"/>
      <c r="L56" s="15"/>
    </row>
    <row r="57" spans="2:12" s="11" customFormat="1" ht="12">
      <c r="B57" s="15"/>
      <c r="L57" s="15"/>
    </row>
    <row r="58" spans="2:12" s="11" customFormat="1" ht="12">
      <c r="B58" s="15"/>
      <c r="L58" s="15"/>
    </row>
    <row r="59" spans="2:12" s="11" customFormat="1" ht="12">
      <c r="B59" s="15"/>
      <c r="L59" s="15"/>
    </row>
    <row r="60" spans="2:12" s="11" customFormat="1" ht="12">
      <c r="B60" s="15"/>
      <c r="L60" s="15"/>
    </row>
    <row r="61" spans="2:12" s="96" customFormat="1" ht="12.75">
      <c r="B61" s="24"/>
      <c r="D61" s="37" t="s">
        <v>43</v>
      </c>
      <c r="E61" s="28"/>
      <c r="F61" s="111" t="s">
        <v>44</v>
      </c>
      <c r="G61" s="37" t="s">
        <v>43</v>
      </c>
      <c r="H61" s="28"/>
      <c r="I61" s="28"/>
      <c r="J61" s="112" t="s">
        <v>44</v>
      </c>
      <c r="K61" s="28"/>
      <c r="L61" s="24"/>
    </row>
    <row r="62" spans="2:12" s="11" customFormat="1" ht="12">
      <c r="B62" s="15"/>
      <c r="L62" s="15"/>
    </row>
    <row r="63" spans="2:12" s="11" customFormat="1" ht="12">
      <c r="B63" s="15"/>
      <c r="L63" s="15"/>
    </row>
    <row r="64" spans="2:12" s="11" customFormat="1" ht="12">
      <c r="B64" s="15"/>
      <c r="L64" s="15"/>
    </row>
    <row r="65" spans="2:12" s="96" customFormat="1" ht="12.75">
      <c r="B65" s="24"/>
      <c r="D65" s="35" t="s">
        <v>45</v>
      </c>
      <c r="E65" s="36"/>
      <c r="F65" s="36"/>
      <c r="G65" s="35" t="s">
        <v>46</v>
      </c>
      <c r="H65" s="36"/>
      <c r="I65" s="36"/>
      <c r="J65" s="36"/>
      <c r="K65" s="36"/>
      <c r="L65" s="24"/>
    </row>
    <row r="66" spans="2:12" s="11" customFormat="1" ht="12">
      <c r="B66" s="15"/>
      <c r="L66" s="15"/>
    </row>
    <row r="67" spans="2:12" s="11" customFormat="1" ht="12">
      <c r="B67" s="15"/>
      <c r="L67" s="15"/>
    </row>
    <row r="68" spans="2:12" s="11" customFormat="1" ht="12">
      <c r="B68" s="15"/>
      <c r="L68" s="15"/>
    </row>
    <row r="69" spans="2:12" s="11" customFormat="1" ht="12">
      <c r="B69" s="15"/>
      <c r="L69" s="15"/>
    </row>
    <row r="70" spans="2:12" s="11" customFormat="1" ht="12">
      <c r="B70" s="15"/>
      <c r="L70" s="15"/>
    </row>
    <row r="71" spans="2:12" s="11" customFormat="1" ht="12">
      <c r="B71" s="15"/>
      <c r="L71" s="15"/>
    </row>
    <row r="72" spans="2:12" s="11" customFormat="1" ht="12">
      <c r="B72" s="15"/>
      <c r="L72" s="15"/>
    </row>
    <row r="73" spans="2:12" s="11" customFormat="1" ht="12">
      <c r="B73" s="15"/>
      <c r="L73" s="15"/>
    </row>
    <row r="74" spans="2:12" s="11" customFormat="1" ht="12">
      <c r="B74" s="15"/>
      <c r="L74" s="15"/>
    </row>
    <row r="75" spans="2:12" s="11" customFormat="1" ht="12">
      <c r="B75" s="15"/>
      <c r="L75" s="15"/>
    </row>
    <row r="76" spans="2:12" s="96" customFormat="1" ht="12.75">
      <c r="B76" s="24"/>
      <c r="D76" s="37" t="s">
        <v>43</v>
      </c>
      <c r="E76" s="28"/>
      <c r="F76" s="111" t="s">
        <v>44</v>
      </c>
      <c r="G76" s="37" t="s">
        <v>43</v>
      </c>
      <c r="H76" s="28"/>
      <c r="I76" s="28"/>
      <c r="J76" s="112" t="s">
        <v>44</v>
      </c>
      <c r="K76" s="28"/>
      <c r="L76" s="24"/>
    </row>
    <row r="77" spans="2:12" s="96" customFormat="1" ht="14.45" customHeight="1">
      <c r="B77" s="38"/>
      <c r="C77" s="39"/>
      <c r="D77" s="39"/>
      <c r="E77" s="39"/>
      <c r="F77" s="39"/>
      <c r="G77" s="39"/>
      <c r="H77" s="39"/>
      <c r="I77" s="39"/>
      <c r="J77" s="39"/>
      <c r="K77" s="39"/>
      <c r="L77" s="24"/>
    </row>
    <row r="78" s="11" customFormat="1" ht="12"/>
    <row r="79" s="11" customFormat="1" ht="12"/>
    <row r="80" s="11" customFormat="1" ht="12"/>
    <row r="81" spans="2:12" s="96" customFormat="1" ht="6.95" customHeight="1">
      <c r="B81" s="40"/>
      <c r="C81" s="41"/>
      <c r="D81" s="41"/>
      <c r="E81" s="41"/>
      <c r="F81" s="41"/>
      <c r="G81" s="41"/>
      <c r="H81" s="41"/>
      <c r="I81" s="41"/>
      <c r="J81" s="41"/>
      <c r="K81" s="41"/>
      <c r="L81" s="24"/>
    </row>
    <row r="82" spans="2:12" s="96" customFormat="1" ht="24.95" customHeight="1">
      <c r="B82" s="24"/>
      <c r="C82" s="16" t="s">
        <v>123</v>
      </c>
      <c r="L82" s="24"/>
    </row>
    <row r="83" spans="2:12" s="96" customFormat="1" ht="6.95" customHeight="1">
      <c r="B83" s="24"/>
      <c r="L83" s="24"/>
    </row>
    <row r="84" spans="2:12" s="96" customFormat="1" ht="12" customHeight="1">
      <c r="B84" s="24"/>
      <c r="C84" s="95" t="s">
        <v>14</v>
      </c>
      <c r="L84" s="24"/>
    </row>
    <row r="85" spans="2:12" s="96" customFormat="1" ht="24.75" customHeight="1">
      <c r="B85" s="24"/>
      <c r="E85" s="440" t="str">
        <f>E7</f>
        <v>2. etapa modernizace obj. č. 306 (hangár H53) - části západ a úseků části východ situovaného v areálu LOM PRAHA s.p. na letišti Praha – Kbely</v>
      </c>
      <c r="F85" s="441"/>
      <c r="G85" s="441"/>
      <c r="H85" s="441"/>
      <c r="L85" s="24"/>
    </row>
    <row r="86" spans="2:12" s="11" customFormat="1" ht="12" customHeight="1">
      <c r="B86" s="15"/>
      <c r="C86" s="95" t="s">
        <v>119</v>
      </c>
      <c r="L86" s="15"/>
    </row>
    <row r="87" spans="2:12" s="96" customFormat="1" ht="16.5" customHeight="1">
      <c r="B87" s="24"/>
      <c r="E87" s="440" t="s">
        <v>120</v>
      </c>
      <c r="F87" s="439"/>
      <c r="G87" s="439"/>
      <c r="H87" s="439"/>
      <c r="L87" s="24"/>
    </row>
    <row r="88" spans="2:12" s="96" customFormat="1" ht="12" customHeight="1">
      <c r="B88" s="24"/>
      <c r="C88" s="95" t="s">
        <v>121</v>
      </c>
      <c r="L88" s="24"/>
    </row>
    <row r="89" spans="2:12" s="96" customFormat="1" ht="16.5" customHeight="1">
      <c r="B89" s="24"/>
      <c r="E89" s="427" t="str">
        <f>E11</f>
        <v>01b - Stavební část - část východ vybrané místnosti</v>
      </c>
      <c r="F89" s="439"/>
      <c r="G89" s="439"/>
      <c r="H89" s="439"/>
      <c r="L89" s="24"/>
    </row>
    <row r="90" spans="2:12" s="96" customFormat="1" ht="6.95" customHeight="1">
      <c r="B90" s="24"/>
      <c r="L90" s="24"/>
    </row>
    <row r="91" spans="2:12" s="96" customFormat="1" ht="12" customHeight="1">
      <c r="B91" s="24"/>
      <c r="C91" s="95" t="s">
        <v>17</v>
      </c>
      <c r="F91" s="21" t="str">
        <f>F14</f>
        <v>Areál LOM PRAHA s.p., Praha 9 - Kbely</v>
      </c>
      <c r="I91" s="95" t="s">
        <v>18</v>
      </c>
      <c r="J91" s="113">
        <f>IF(J14="","",J14)</f>
        <v>43760</v>
      </c>
      <c r="L91" s="24"/>
    </row>
    <row r="92" spans="2:12" s="96" customFormat="1" ht="6.95" customHeight="1">
      <c r="B92" s="24"/>
      <c r="L92" s="24"/>
    </row>
    <row r="93" spans="2:12" s="96" customFormat="1" ht="27.95" customHeight="1">
      <c r="B93" s="24"/>
      <c r="C93" s="95" t="s">
        <v>19</v>
      </c>
      <c r="F93" s="21" t="str">
        <f>E17</f>
        <v>LOM PRAHA s.p.</v>
      </c>
      <c r="I93" s="95" t="s">
        <v>23</v>
      </c>
      <c r="J93" s="114" t="str">
        <f>E23</f>
        <v>DIGITRONIC CZ s.r.o.</v>
      </c>
      <c r="L93" s="24"/>
    </row>
    <row r="94" spans="2:12" s="96" customFormat="1" ht="15.2" customHeight="1">
      <c r="B94" s="24"/>
      <c r="C94" s="95" t="s">
        <v>22</v>
      </c>
      <c r="F94" s="91">
        <f>IF(E20="","",E20)</f>
        <v>0</v>
      </c>
      <c r="G94" s="92"/>
      <c r="H94" s="92"/>
      <c r="I94" s="95" t="s">
        <v>26</v>
      </c>
      <c r="J94" s="8" t="str">
        <f>E26</f>
        <v/>
      </c>
      <c r="K94" s="92"/>
      <c r="L94" s="24"/>
    </row>
    <row r="95" spans="2:12" s="96" customFormat="1" ht="10.35" customHeight="1">
      <c r="B95" s="24"/>
      <c r="L95" s="24"/>
    </row>
    <row r="96" spans="2:12" s="96" customFormat="1" ht="29.25" customHeight="1">
      <c r="B96" s="24"/>
      <c r="C96" s="115" t="s">
        <v>124</v>
      </c>
      <c r="D96" s="105"/>
      <c r="E96" s="105"/>
      <c r="F96" s="105"/>
      <c r="G96" s="105"/>
      <c r="H96" s="105"/>
      <c r="I96" s="105"/>
      <c r="J96" s="116" t="s">
        <v>125</v>
      </c>
      <c r="K96" s="105"/>
      <c r="L96" s="24"/>
    </row>
    <row r="97" spans="2:12" s="96" customFormat="1" ht="10.35" customHeight="1">
      <c r="B97" s="24"/>
      <c r="L97" s="24"/>
    </row>
    <row r="98" spans="2:47" s="96" customFormat="1" ht="22.9" customHeight="1">
      <c r="B98" s="24"/>
      <c r="C98" s="117" t="s">
        <v>126</v>
      </c>
      <c r="J98" s="100">
        <f>J149</f>
        <v>0</v>
      </c>
      <c r="L98" s="24"/>
      <c r="AU98" s="12" t="s">
        <v>127</v>
      </c>
    </row>
    <row r="99" spans="2:12" s="119" customFormat="1" ht="24.95" customHeight="1">
      <c r="B99" s="118"/>
      <c r="D99" s="120" t="s">
        <v>128</v>
      </c>
      <c r="E99" s="121"/>
      <c r="F99" s="121"/>
      <c r="G99" s="121"/>
      <c r="H99" s="121"/>
      <c r="I99" s="121"/>
      <c r="J99" s="122">
        <f>J150</f>
        <v>0</v>
      </c>
      <c r="L99" s="118"/>
    </row>
    <row r="100" spans="2:12" s="81" customFormat="1" ht="19.9" customHeight="1">
      <c r="B100" s="123"/>
      <c r="D100" s="124" t="s">
        <v>129</v>
      </c>
      <c r="E100" s="125"/>
      <c r="F100" s="125"/>
      <c r="G100" s="125"/>
      <c r="H100" s="125"/>
      <c r="I100" s="125"/>
      <c r="J100" s="126">
        <f>J151</f>
        <v>0</v>
      </c>
      <c r="L100" s="123"/>
    </row>
    <row r="101" spans="2:12" s="81" customFormat="1" ht="19.9" customHeight="1">
      <c r="B101" s="123"/>
      <c r="D101" s="124" t="s">
        <v>130</v>
      </c>
      <c r="E101" s="125"/>
      <c r="F101" s="125"/>
      <c r="G101" s="125"/>
      <c r="H101" s="125"/>
      <c r="I101" s="125"/>
      <c r="J101" s="126">
        <f>J186</f>
        <v>0</v>
      </c>
      <c r="L101" s="123"/>
    </row>
    <row r="102" spans="2:12" s="81" customFormat="1" ht="19.9" customHeight="1">
      <c r="B102" s="123"/>
      <c r="D102" s="124" t="s">
        <v>131</v>
      </c>
      <c r="E102" s="125"/>
      <c r="F102" s="125"/>
      <c r="G102" s="125"/>
      <c r="H102" s="125"/>
      <c r="I102" s="125"/>
      <c r="J102" s="126">
        <f>J217</f>
        <v>0</v>
      </c>
      <c r="L102" s="123"/>
    </row>
    <row r="103" spans="2:12" s="81" customFormat="1" ht="19.9" customHeight="1">
      <c r="B103" s="123"/>
      <c r="D103" s="124" t="s">
        <v>1220</v>
      </c>
      <c r="E103" s="125"/>
      <c r="F103" s="125"/>
      <c r="G103" s="125"/>
      <c r="H103" s="125"/>
      <c r="I103" s="125"/>
      <c r="J103" s="126">
        <f>J236</f>
        <v>0</v>
      </c>
      <c r="L103" s="123"/>
    </row>
    <row r="104" spans="2:12" s="81" customFormat="1" ht="19.9" customHeight="1">
      <c r="B104" s="123"/>
      <c r="D104" s="124" t="s">
        <v>132</v>
      </c>
      <c r="E104" s="125"/>
      <c r="F104" s="125"/>
      <c r="G104" s="125"/>
      <c r="H104" s="125"/>
      <c r="I104" s="125"/>
      <c r="J104" s="126">
        <f>J276</f>
        <v>0</v>
      </c>
      <c r="L104" s="123"/>
    </row>
    <row r="105" spans="2:12" s="81" customFormat="1" ht="14.85" customHeight="1">
      <c r="B105" s="123"/>
      <c r="D105" s="124" t="s">
        <v>1221</v>
      </c>
      <c r="E105" s="125"/>
      <c r="F105" s="125"/>
      <c r="G105" s="125"/>
      <c r="H105" s="125"/>
      <c r="I105" s="125"/>
      <c r="J105" s="126">
        <f>J277</f>
        <v>0</v>
      </c>
      <c r="L105" s="123"/>
    </row>
    <row r="106" spans="2:12" s="81" customFormat="1" ht="14.85" customHeight="1">
      <c r="B106" s="123"/>
      <c r="D106" s="124" t="s">
        <v>1222</v>
      </c>
      <c r="E106" s="125"/>
      <c r="F106" s="125"/>
      <c r="G106" s="125"/>
      <c r="H106" s="125"/>
      <c r="I106" s="125"/>
      <c r="J106" s="126">
        <f>J303</f>
        <v>0</v>
      </c>
      <c r="L106" s="123"/>
    </row>
    <row r="107" spans="2:12" s="81" customFormat="1" ht="14.85" customHeight="1">
      <c r="B107" s="123"/>
      <c r="D107" s="124" t="s">
        <v>135</v>
      </c>
      <c r="E107" s="125"/>
      <c r="F107" s="125"/>
      <c r="G107" s="125"/>
      <c r="H107" s="125"/>
      <c r="I107" s="125"/>
      <c r="J107" s="126">
        <f>J337</f>
        <v>0</v>
      </c>
      <c r="L107" s="123"/>
    </row>
    <row r="108" spans="2:12" s="81" customFormat="1" ht="19.9" customHeight="1">
      <c r="B108" s="123"/>
      <c r="D108" s="124" t="s">
        <v>136</v>
      </c>
      <c r="E108" s="125"/>
      <c r="F108" s="125"/>
      <c r="G108" s="125"/>
      <c r="H108" s="125"/>
      <c r="I108" s="125"/>
      <c r="J108" s="126">
        <f>J346</f>
        <v>0</v>
      </c>
      <c r="L108" s="123"/>
    </row>
    <row r="109" spans="2:12" s="81" customFormat="1" ht="19.9" customHeight="1">
      <c r="B109" s="123"/>
      <c r="D109" s="124" t="s">
        <v>137</v>
      </c>
      <c r="E109" s="125"/>
      <c r="F109" s="125"/>
      <c r="G109" s="125"/>
      <c r="H109" s="125"/>
      <c r="I109" s="125"/>
      <c r="J109" s="126">
        <f>J413</f>
        <v>0</v>
      </c>
      <c r="L109" s="123"/>
    </row>
    <row r="110" spans="2:12" s="81" customFormat="1" ht="19.9" customHeight="1">
      <c r="B110" s="123"/>
      <c r="D110" s="124" t="s">
        <v>138</v>
      </c>
      <c r="E110" s="125"/>
      <c r="F110" s="125"/>
      <c r="G110" s="125"/>
      <c r="H110" s="125"/>
      <c r="I110" s="125"/>
      <c r="J110" s="126">
        <f>J436</f>
        <v>0</v>
      </c>
      <c r="L110" s="123"/>
    </row>
    <row r="111" spans="2:12" s="119" customFormat="1" ht="24.95" customHeight="1">
      <c r="B111" s="118"/>
      <c r="D111" s="120" t="s">
        <v>139</v>
      </c>
      <c r="E111" s="121"/>
      <c r="F111" s="121"/>
      <c r="G111" s="121"/>
      <c r="H111" s="121"/>
      <c r="I111" s="121"/>
      <c r="J111" s="122">
        <f>J439</f>
        <v>0</v>
      </c>
      <c r="L111" s="118"/>
    </row>
    <row r="112" spans="2:12" s="81" customFormat="1" ht="19.9" customHeight="1">
      <c r="B112" s="123"/>
      <c r="D112" s="124" t="s">
        <v>1223</v>
      </c>
      <c r="E112" s="125"/>
      <c r="F112" s="125"/>
      <c r="G112" s="125"/>
      <c r="H112" s="125"/>
      <c r="I112" s="125"/>
      <c r="J112" s="126">
        <f>J440</f>
        <v>0</v>
      </c>
      <c r="L112" s="123"/>
    </row>
    <row r="113" spans="2:12" s="81" customFormat="1" ht="19.9" customHeight="1">
      <c r="B113" s="123"/>
      <c r="D113" s="124" t="s">
        <v>141</v>
      </c>
      <c r="E113" s="125"/>
      <c r="F113" s="125"/>
      <c r="G113" s="125"/>
      <c r="H113" s="125"/>
      <c r="I113" s="125"/>
      <c r="J113" s="126">
        <f>J449</f>
        <v>0</v>
      </c>
      <c r="L113" s="123"/>
    </row>
    <row r="114" spans="2:12" s="81" customFormat="1" ht="19.9" customHeight="1">
      <c r="B114" s="123"/>
      <c r="D114" s="124" t="s">
        <v>1224</v>
      </c>
      <c r="E114" s="125"/>
      <c r="F114" s="125"/>
      <c r="G114" s="125"/>
      <c r="H114" s="125"/>
      <c r="I114" s="125"/>
      <c r="J114" s="126">
        <f>J485</f>
        <v>0</v>
      </c>
      <c r="L114" s="123"/>
    </row>
    <row r="115" spans="2:12" s="81" customFormat="1" ht="19.9" customHeight="1">
      <c r="B115" s="123"/>
      <c r="D115" s="124" t="s">
        <v>142</v>
      </c>
      <c r="E115" s="125"/>
      <c r="F115" s="125"/>
      <c r="G115" s="125"/>
      <c r="H115" s="125"/>
      <c r="I115" s="125"/>
      <c r="J115" s="126">
        <f>J527</f>
        <v>0</v>
      </c>
      <c r="L115" s="123"/>
    </row>
    <row r="116" spans="2:12" s="81" customFormat="1" ht="19.9" customHeight="1">
      <c r="B116" s="123"/>
      <c r="D116" s="124" t="s">
        <v>143</v>
      </c>
      <c r="E116" s="125"/>
      <c r="F116" s="125"/>
      <c r="G116" s="125"/>
      <c r="H116" s="125"/>
      <c r="I116" s="125"/>
      <c r="J116" s="126">
        <f>J533</f>
        <v>0</v>
      </c>
      <c r="L116" s="123"/>
    </row>
    <row r="117" spans="2:12" s="81" customFormat="1" ht="19.9" customHeight="1">
      <c r="B117" s="123"/>
      <c r="D117" s="124" t="s">
        <v>1225</v>
      </c>
      <c r="E117" s="125"/>
      <c r="F117" s="125"/>
      <c r="G117" s="125"/>
      <c r="H117" s="125"/>
      <c r="I117" s="125"/>
      <c r="J117" s="126">
        <f>J581</f>
        <v>0</v>
      </c>
      <c r="L117" s="123"/>
    </row>
    <row r="118" spans="2:12" s="81" customFormat="1" ht="19.9" customHeight="1">
      <c r="B118" s="123"/>
      <c r="D118" s="124" t="s">
        <v>144</v>
      </c>
      <c r="E118" s="125"/>
      <c r="F118" s="125"/>
      <c r="G118" s="125"/>
      <c r="H118" s="125"/>
      <c r="I118" s="125"/>
      <c r="J118" s="126">
        <f>J591</f>
        <v>0</v>
      </c>
      <c r="L118" s="123"/>
    </row>
    <row r="119" spans="2:12" s="81" customFormat="1" ht="14.85" customHeight="1">
      <c r="B119" s="123"/>
      <c r="D119" s="124" t="s">
        <v>1226</v>
      </c>
      <c r="E119" s="125"/>
      <c r="F119" s="125"/>
      <c r="G119" s="125"/>
      <c r="H119" s="125"/>
      <c r="I119" s="125"/>
      <c r="J119" s="126">
        <f>J594</f>
        <v>0</v>
      </c>
      <c r="L119" s="123"/>
    </row>
    <row r="120" spans="2:12" s="81" customFormat="1" ht="14.85" customHeight="1">
      <c r="B120" s="123"/>
      <c r="D120" s="124" t="s">
        <v>1227</v>
      </c>
      <c r="E120" s="125"/>
      <c r="F120" s="125"/>
      <c r="G120" s="125"/>
      <c r="H120" s="125"/>
      <c r="I120" s="125"/>
      <c r="J120" s="126">
        <f>J610</f>
        <v>0</v>
      </c>
      <c r="L120" s="123"/>
    </row>
    <row r="121" spans="2:12" s="81" customFormat="1" ht="14.85" customHeight="1">
      <c r="B121" s="123"/>
      <c r="D121" s="124" t="s">
        <v>1228</v>
      </c>
      <c r="E121" s="125"/>
      <c r="F121" s="125"/>
      <c r="G121" s="125"/>
      <c r="H121" s="125"/>
      <c r="I121" s="125"/>
      <c r="J121" s="126">
        <f>J615</f>
        <v>0</v>
      </c>
      <c r="L121" s="123"/>
    </row>
    <row r="122" spans="2:12" s="81" customFormat="1" ht="19.9" customHeight="1">
      <c r="B122" s="123"/>
      <c r="D122" s="124" t="s">
        <v>145</v>
      </c>
      <c r="E122" s="125"/>
      <c r="F122" s="125"/>
      <c r="G122" s="125"/>
      <c r="H122" s="125"/>
      <c r="I122" s="125"/>
      <c r="J122" s="126">
        <f>J626</f>
        <v>0</v>
      </c>
      <c r="L122" s="123"/>
    </row>
    <row r="123" spans="2:12" s="81" customFormat="1" ht="19.9" customHeight="1">
      <c r="B123" s="123"/>
      <c r="D123" s="124" t="s">
        <v>146</v>
      </c>
      <c r="E123" s="125"/>
      <c r="F123" s="125"/>
      <c r="G123" s="125"/>
      <c r="H123" s="125"/>
      <c r="I123" s="125"/>
      <c r="J123" s="126">
        <f>J641</f>
        <v>0</v>
      </c>
      <c r="L123" s="123"/>
    </row>
    <row r="124" spans="2:12" s="81" customFormat="1" ht="19.9" customHeight="1">
      <c r="B124" s="123"/>
      <c r="D124" s="124" t="s">
        <v>1229</v>
      </c>
      <c r="E124" s="125"/>
      <c r="F124" s="125"/>
      <c r="G124" s="125"/>
      <c r="H124" s="125"/>
      <c r="I124" s="125"/>
      <c r="J124" s="126">
        <f>J648</f>
        <v>0</v>
      </c>
      <c r="L124" s="123"/>
    </row>
    <row r="125" spans="2:12" s="81" customFormat="1" ht="19.9" customHeight="1">
      <c r="B125" s="123"/>
      <c r="D125" s="124" t="s">
        <v>148</v>
      </c>
      <c r="E125" s="125"/>
      <c r="F125" s="125"/>
      <c r="G125" s="125"/>
      <c r="H125" s="125"/>
      <c r="I125" s="125"/>
      <c r="J125" s="126">
        <f>J655</f>
        <v>0</v>
      </c>
      <c r="L125" s="123"/>
    </row>
    <row r="126" spans="2:12" s="81" customFormat="1" ht="19.9" customHeight="1">
      <c r="B126" s="123"/>
      <c r="D126" s="124" t="s">
        <v>149</v>
      </c>
      <c r="E126" s="125"/>
      <c r="F126" s="125"/>
      <c r="G126" s="125"/>
      <c r="H126" s="125"/>
      <c r="I126" s="125"/>
      <c r="J126" s="126">
        <f>J697</f>
        <v>0</v>
      </c>
      <c r="L126" s="123"/>
    </row>
    <row r="127" spans="2:12" s="81" customFormat="1" ht="19.9" customHeight="1">
      <c r="B127" s="123"/>
      <c r="D127" s="124" t="s">
        <v>1230</v>
      </c>
      <c r="E127" s="125"/>
      <c r="F127" s="125"/>
      <c r="G127" s="125"/>
      <c r="H127" s="125"/>
      <c r="I127" s="125"/>
      <c r="J127" s="126">
        <f>J707</f>
        <v>0</v>
      </c>
      <c r="L127" s="123"/>
    </row>
    <row r="128" spans="2:12" s="96" customFormat="1" ht="21.75" customHeight="1">
      <c r="B128" s="24"/>
      <c r="L128" s="24"/>
    </row>
    <row r="129" spans="2:12" s="96" customFormat="1" ht="6.95" customHeight="1">
      <c r="B129" s="38"/>
      <c r="C129" s="39"/>
      <c r="D129" s="39"/>
      <c r="E129" s="39"/>
      <c r="F129" s="39"/>
      <c r="G129" s="39"/>
      <c r="H129" s="39"/>
      <c r="I129" s="39"/>
      <c r="J129" s="39"/>
      <c r="K129" s="39"/>
      <c r="L129" s="24"/>
    </row>
    <row r="130" s="11" customFormat="1" ht="12"/>
    <row r="131" s="11" customFormat="1" ht="12"/>
    <row r="132" s="11" customFormat="1" ht="12"/>
    <row r="133" spans="2:12" s="96" customFormat="1" ht="6.95" customHeight="1">
      <c r="B133" s="40"/>
      <c r="C133" s="41"/>
      <c r="D133" s="41"/>
      <c r="E133" s="41"/>
      <c r="F133" s="41"/>
      <c r="G133" s="41"/>
      <c r="H133" s="41"/>
      <c r="I133" s="41"/>
      <c r="J133" s="41"/>
      <c r="K133" s="41"/>
      <c r="L133" s="24"/>
    </row>
    <row r="134" spans="2:12" s="96" customFormat="1" ht="24.95" customHeight="1">
      <c r="B134" s="24"/>
      <c r="C134" s="16" t="s">
        <v>152</v>
      </c>
      <c r="L134" s="24"/>
    </row>
    <row r="135" spans="2:12" s="96" customFormat="1" ht="6.95" customHeight="1">
      <c r="B135" s="24"/>
      <c r="L135" s="24"/>
    </row>
    <row r="136" spans="2:12" s="96" customFormat="1" ht="12" customHeight="1">
      <c r="B136" s="24"/>
      <c r="C136" s="95" t="s">
        <v>14</v>
      </c>
      <c r="L136" s="24"/>
    </row>
    <row r="137" spans="2:12" s="96" customFormat="1" ht="24.75" customHeight="1">
      <c r="B137" s="24"/>
      <c r="E137" s="440" t="str">
        <f>E7</f>
        <v>2. etapa modernizace obj. č. 306 (hangár H53) - části západ a úseků části východ situovaného v areálu LOM PRAHA s.p. na letišti Praha – Kbely</v>
      </c>
      <c r="F137" s="441"/>
      <c r="G137" s="441"/>
      <c r="H137" s="441"/>
      <c r="L137" s="24"/>
    </row>
    <row r="138" spans="2:12" s="11" customFormat="1" ht="12" customHeight="1">
      <c r="B138" s="15"/>
      <c r="C138" s="95" t="s">
        <v>119</v>
      </c>
      <c r="L138" s="15"/>
    </row>
    <row r="139" spans="2:12" s="96" customFormat="1" ht="16.5" customHeight="1">
      <c r="B139" s="24"/>
      <c r="E139" s="440" t="s">
        <v>120</v>
      </c>
      <c r="F139" s="439"/>
      <c r="G139" s="439"/>
      <c r="H139" s="439"/>
      <c r="L139" s="24"/>
    </row>
    <row r="140" spans="2:12" s="96" customFormat="1" ht="12" customHeight="1">
      <c r="B140" s="24"/>
      <c r="C140" s="95" t="s">
        <v>121</v>
      </c>
      <c r="L140" s="24"/>
    </row>
    <row r="141" spans="2:12" s="96" customFormat="1" ht="16.5" customHeight="1">
      <c r="B141" s="24"/>
      <c r="E141" s="427" t="str">
        <f>E11</f>
        <v>01b - Stavební část - část východ vybrané místnosti</v>
      </c>
      <c r="F141" s="439"/>
      <c r="G141" s="439"/>
      <c r="H141" s="439"/>
      <c r="L141" s="24"/>
    </row>
    <row r="142" spans="2:12" s="96" customFormat="1" ht="6.95" customHeight="1">
      <c r="B142" s="24"/>
      <c r="L142" s="24"/>
    </row>
    <row r="143" spans="2:12" s="96" customFormat="1" ht="12" customHeight="1">
      <c r="B143" s="24"/>
      <c r="C143" s="95" t="s">
        <v>17</v>
      </c>
      <c r="F143" s="21" t="str">
        <f>F14</f>
        <v>Areál LOM PRAHA s.p., Praha 9 - Kbely</v>
      </c>
      <c r="I143" s="95" t="s">
        <v>18</v>
      </c>
      <c r="J143" s="113">
        <f>IF(J14="","",J14)</f>
        <v>43760</v>
      </c>
      <c r="L143" s="24"/>
    </row>
    <row r="144" spans="2:12" s="96" customFormat="1" ht="6.95" customHeight="1">
      <c r="B144" s="24"/>
      <c r="L144" s="24"/>
    </row>
    <row r="145" spans="2:12" s="96" customFormat="1" ht="27.95" customHeight="1">
      <c r="B145" s="24"/>
      <c r="C145" s="95" t="s">
        <v>19</v>
      </c>
      <c r="F145" s="21" t="str">
        <f>E17</f>
        <v>LOM PRAHA s.p.</v>
      </c>
      <c r="I145" s="95" t="s">
        <v>23</v>
      </c>
      <c r="J145" s="114" t="str">
        <f>E23</f>
        <v>DIGITRONIC CZ s.r.o.</v>
      </c>
      <c r="L145" s="24"/>
    </row>
    <row r="146" spans="2:12" s="96" customFormat="1" ht="15.2" customHeight="1">
      <c r="B146" s="24"/>
      <c r="C146" s="95" t="s">
        <v>22</v>
      </c>
      <c r="F146" s="91">
        <f>IF(E20="","",E20)</f>
        <v>0</v>
      </c>
      <c r="G146" s="92"/>
      <c r="H146" s="92"/>
      <c r="I146" s="95" t="s">
        <v>26</v>
      </c>
      <c r="J146" s="8" t="str">
        <f>E26</f>
        <v/>
      </c>
      <c r="K146" s="92"/>
      <c r="L146" s="24"/>
    </row>
    <row r="147" spans="2:12" s="96" customFormat="1" ht="10.35" customHeight="1">
      <c r="B147" s="24"/>
      <c r="L147" s="24"/>
    </row>
    <row r="148" spans="2:20" s="131" customFormat="1" ht="29.25" customHeight="1">
      <c r="B148" s="127"/>
      <c r="C148" s="128" t="s">
        <v>153</v>
      </c>
      <c r="D148" s="129" t="s">
        <v>53</v>
      </c>
      <c r="E148" s="129" t="s">
        <v>49</v>
      </c>
      <c r="F148" s="129" t="s">
        <v>50</v>
      </c>
      <c r="G148" s="129" t="s">
        <v>154</v>
      </c>
      <c r="H148" s="129" t="s">
        <v>155</v>
      </c>
      <c r="I148" s="129" t="s">
        <v>156</v>
      </c>
      <c r="J148" s="129" t="s">
        <v>125</v>
      </c>
      <c r="K148" s="130" t="s">
        <v>157</v>
      </c>
      <c r="L148" s="127"/>
      <c r="M148" s="54" t="s">
        <v>1</v>
      </c>
      <c r="N148" s="55" t="s">
        <v>32</v>
      </c>
      <c r="O148" s="55" t="s">
        <v>158</v>
      </c>
      <c r="P148" s="55" t="s">
        <v>159</v>
      </c>
      <c r="Q148" s="55" t="s">
        <v>160</v>
      </c>
      <c r="R148" s="55" t="s">
        <v>161</v>
      </c>
      <c r="S148" s="55" t="s">
        <v>162</v>
      </c>
      <c r="T148" s="56" t="s">
        <v>163</v>
      </c>
    </row>
    <row r="149" spans="2:63" s="96" customFormat="1" ht="22.9" customHeight="1">
      <c r="B149" s="24"/>
      <c r="C149" s="60" t="s">
        <v>164</v>
      </c>
      <c r="J149" s="132">
        <f>BK149</f>
        <v>0</v>
      </c>
      <c r="L149" s="24"/>
      <c r="M149" s="57"/>
      <c r="N149" s="48"/>
      <c r="O149" s="48"/>
      <c r="P149" s="133">
        <f>P150+P439</f>
        <v>1538.478322</v>
      </c>
      <c r="Q149" s="48"/>
      <c r="R149" s="133">
        <f>R150+R439</f>
        <v>43.717794357835004</v>
      </c>
      <c r="S149" s="48"/>
      <c r="T149" s="134">
        <f>T150+T439</f>
        <v>52.68004927999999</v>
      </c>
      <c r="AT149" s="12" t="s">
        <v>67</v>
      </c>
      <c r="AU149" s="12" t="s">
        <v>127</v>
      </c>
      <c r="BK149" s="135">
        <f>BK150+BK439</f>
        <v>0</v>
      </c>
    </row>
    <row r="150" spans="2:63" s="137" customFormat="1" ht="25.9" customHeight="1">
      <c r="B150" s="136"/>
      <c r="D150" s="138" t="s">
        <v>67</v>
      </c>
      <c r="E150" s="139" t="s">
        <v>165</v>
      </c>
      <c r="F150" s="139" t="s">
        <v>166</v>
      </c>
      <c r="J150" s="140">
        <f>BK150</f>
        <v>0</v>
      </c>
      <c r="L150" s="136"/>
      <c r="M150" s="141"/>
      <c r="N150" s="142"/>
      <c r="O150" s="142"/>
      <c r="P150" s="143">
        <f>P151+P186+P217+P236+P276+P346+P413+P436</f>
        <v>529.171544</v>
      </c>
      <c r="Q150" s="142"/>
      <c r="R150" s="143">
        <f>R151+R186+R217+R236+R276+R346+R413+R436</f>
        <v>37.7227860284</v>
      </c>
      <c r="S150" s="142"/>
      <c r="T150" s="144">
        <f>T151+T186+T217+T236+T276+T346+T413+T436</f>
        <v>27.681257999999996</v>
      </c>
      <c r="AR150" s="138" t="s">
        <v>75</v>
      </c>
      <c r="AT150" s="145" t="s">
        <v>67</v>
      </c>
      <c r="AU150" s="145" t="s">
        <v>68</v>
      </c>
      <c r="AY150" s="138" t="s">
        <v>167</v>
      </c>
      <c r="BK150" s="146">
        <f>BK151+BK186+BK217+BK236+BK276+BK346+BK413+BK436</f>
        <v>0</v>
      </c>
    </row>
    <row r="151" spans="2:63" s="137" customFormat="1" ht="22.9" customHeight="1">
      <c r="B151" s="136"/>
      <c r="D151" s="138" t="s">
        <v>67</v>
      </c>
      <c r="E151" s="147" t="s">
        <v>75</v>
      </c>
      <c r="F151" s="147" t="s">
        <v>168</v>
      </c>
      <c r="J151" s="148">
        <f>BK151</f>
        <v>0</v>
      </c>
      <c r="L151" s="136"/>
      <c r="M151" s="141"/>
      <c r="N151" s="142"/>
      <c r="O151" s="142"/>
      <c r="P151" s="143">
        <f>SUM(P152:P185)</f>
        <v>26.065662</v>
      </c>
      <c r="Q151" s="142"/>
      <c r="R151" s="143">
        <f>SUM(R152:R185)</f>
        <v>5.25168</v>
      </c>
      <c r="S151" s="142"/>
      <c r="T151" s="144">
        <f>SUM(T152:T185)</f>
        <v>0</v>
      </c>
      <c r="AR151" s="138" t="s">
        <v>75</v>
      </c>
      <c r="AT151" s="145" t="s">
        <v>67</v>
      </c>
      <c r="AU151" s="145" t="s">
        <v>75</v>
      </c>
      <c r="AY151" s="138" t="s">
        <v>167</v>
      </c>
      <c r="BK151" s="146">
        <f>SUM(BK152:BK185)</f>
        <v>0</v>
      </c>
    </row>
    <row r="152" spans="2:65" s="96" customFormat="1" ht="24" customHeight="1">
      <c r="B152" s="24"/>
      <c r="C152" s="149" t="s">
        <v>77</v>
      </c>
      <c r="D152" s="149" t="s">
        <v>169</v>
      </c>
      <c r="E152" s="150" t="s">
        <v>1231</v>
      </c>
      <c r="F152" s="151" t="s">
        <v>1232</v>
      </c>
      <c r="G152" s="152" t="s">
        <v>208</v>
      </c>
      <c r="H152" s="153">
        <v>8.4</v>
      </c>
      <c r="I152" s="3"/>
      <c r="J152" s="154">
        <f>ROUND(I152*H152,2)</f>
        <v>0</v>
      </c>
      <c r="K152" s="151" t="s">
        <v>173</v>
      </c>
      <c r="L152" s="24"/>
      <c r="M152" s="155" t="s">
        <v>1</v>
      </c>
      <c r="N152" s="156" t="s">
        <v>33</v>
      </c>
      <c r="O152" s="157">
        <v>0.209</v>
      </c>
      <c r="P152" s="157">
        <f>O152*H152</f>
        <v>1.7556</v>
      </c>
      <c r="Q152" s="157">
        <v>0</v>
      </c>
      <c r="R152" s="157">
        <f>Q152*H152</f>
        <v>0</v>
      </c>
      <c r="S152" s="157">
        <v>0</v>
      </c>
      <c r="T152" s="158">
        <f>S152*H152</f>
        <v>0</v>
      </c>
      <c r="AR152" s="159" t="s">
        <v>174</v>
      </c>
      <c r="AT152" s="159" t="s">
        <v>169</v>
      </c>
      <c r="AU152" s="159" t="s">
        <v>77</v>
      </c>
      <c r="AY152" s="12" t="s">
        <v>167</v>
      </c>
      <c r="BE152" s="160">
        <f>IF(N152="základní",J152,0)</f>
        <v>0</v>
      </c>
      <c r="BF152" s="160">
        <f>IF(N152="snížená",J152,0)</f>
        <v>0</v>
      </c>
      <c r="BG152" s="160">
        <f>IF(N152="zákl. přenesená",J152,0)</f>
        <v>0</v>
      </c>
      <c r="BH152" s="160">
        <f>IF(N152="sníž. přenesená",J152,0)</f>
        <v>0</v>
      </c>
      <c r="BI152" s="160">
        <f>IF(N152="nulová",J152,0)</f>
        <v>0</v>
      </c>
      <c r="BJ152" s="12" t="s">
        <v>75</v>
      </c>
      <c r="BK152" s="160">
        <f>ROUND(I152*H152,2)</f>
        <v>0</v>
      </c>
      <c r="BL152" s="12" t="s">
        <v>174</v>
      </c>
      <c r="BM152" s="159" t="s">
        <v>1233</v>
      </c>
    </row>
    <row r="153" spans="2:47" s="96" customFormat="1" ht="12">
      <c r="B153" s="24"/>
      <c r="D153" s="161" t="s">
        <v>176</v>
      </c>
      <c r="F153" s="162" t="s">
        <v>1234</v>
      </c>
      <c r="L153" s="24"/>
      <c r="M153" s="163"/>
      <c r="N153" s="50"/>
      <c r="O153" s="50"/>
      <c r="P153" s="50"/>
      <c r="Q153" s="50"/>
      <c r="R153" s="50"/>
      <c r="S153" s="50"/>
      <c r="T153" s="51"/>
      <c r="AT153" s="12" t="s">
        <v>176</v>
      </c>
      <c r="AU153" s="12" t="s">
        <v>77</v>
      </c>
    </row>
    <row r="154" spans="2:51" s="165" customFormat="1" ht="12">
      <c r="B154" s="164"/>
      <c r="D154" s="161" t="s">
        <v>178</v>
      </c>
      <c r="E154" s="166" t="s">
        <v>1</v>
      </c>
      <c r="F154" s="167" t="s">
        <v>1235</v>
      </c>
      <c r="H154" s="166" t="s">
        <v>1</v>
      </c>
      <c r="L154" s="164"/>
      <c r="M154" s="168"/>
      <c r="N154" s="169"/>
      <c r="O154" s="169"/>
      <c r="P154" s="169"/>
      <c r="Q154" s="169"/>
      <c r="R154" s="169"/>
      <c r="S154" s="169"/>
      <c r="T154" s="170"/>
      <c r="AT154" s="166" t="s">
        <v>178</v>
      </c>
      <c r="AU154" s="166" t="s">
        <v>77</v>
      </c>
      <c r="AV154" s="165" t="s">
        <v>75</v>
      </c>
      <c r="AW154" s="165" t="s">
        <v>25</v>
      </c>
      <c r="AX154" s="165" t="s">
        <v>68</v>
      </c>
      <c r="AY154" s="166" t="s">
        <v>167</v>
      </c>
    </row>
    <row r="155" spans="2:51" s="172" customFormat="1" ht="12">
      <c r="B155" s="171"/>
      <c r="D155" s="161" t="s">
        <v>178</v>
      </c>
      <c r="E155" s="173" t="s">
        <v>1</v>
      </c>
      <c r="F155" s="174" t="s">
        <v>1236</v>
      </c>
      <c r="H155" s="175">
        <v>8.4</v>
      </c>
      <c r="L155" s="171"/>
      <c r="M155" s="176"/>
      <c r="N155" s="177"/>
      <c r="O155" s="177"/>
      <c r="P155" s="177"/>
      <c r="Q155" s="177"/>
      <c r="R155" s="177"/>
      <c r="S155" s="177"/>
      <c r="T155" s="178"/>
      <c r="AT155" s="173" t="s">
        <v>178</v>
      </c>
      <c r="AU155" s="173" t="s">
        <v>77</v>
      </c>
      <c r="AV155" s="172" t="s">
        <v>77</v>
      </c>
      <c r="AW155" s="172" t="s">
        <v>25</v>
      </c>
      <c r="AX155" s="172" t="s">
        <v>75</v>
      </c>
      <c r="AY155" s="173" t="s">
        <v>167</v>
      </c>
    </row>
    <row r="156" spans="2:65" s="96" customFormat="1" ht="24" customHeight="1">
      <c r="B156" s="24"/>
      <c r="C156" s="149" t="s">
        <v>186</v>
      </c>
      <c r="D156" s="149" t="s">
        <v>169</v>
      </c>
      <c r="E156" s="150" t="s">
        <v>1237</v>
      </c>
      <c r="F156" s="151" t="s">
        <v>1238</v>
      </c>
      <c r="G156" s="152" t="s">
        <v>172</v>
      </c>
      <c r="H156" s="153">
        <v>6.069</v>
      </c>
      <c r="I156" s="3"/>
      <c r="J156" s="154">
        <f>ROUND(I156*H156,2)</f>
        <v>0</v>
      </c>
      <c r="K156" s="151" t="s">
        <v>173</v>
      </c>
      <c r="L156" s="24"/>
      <c r="M156" s="155" t="s">
        <v>1</v>
      </c>
      <c r="N156" s="156" t="s">
        <v>33</v>
      </c>
      <c r="O156" s="157">
        <v>2.32</v>
      </c>
      <c r="P156" s="157">
        <f>O156*H156</f>
        <v>14.080079999999999</v>
      </c>
      <c r="Q156" s="157">
        <v>0</v>
      </c>
      <c r="R156" s="157">
        <f>Q156*H156</f>
        <v>0</v>
      </c>
      <c r="S156" s="157">
        <v>0</v>
      </c>
      <c r="T156" s="158">
        <f>S156*H156</f>
        <v>0</v>
      </c>
      <c r="AR156" s="159" t="s">
        <v>174</v>
      </c>
      <c r="AT156" s="159" t="s">
        <v>169</v>
      </c>
      <c r="AU156" s="159" t="s">
        <v>77</v>
      </c>
      <c r="AY156" s="12" t="s">
        <v>167</v>
      </c>
      <c r="BE156" s="160">
        <f>IF(N156="základní",J156,0)</f>
        <v>0</v>
      </c>
      <c r="BF156" s="160">
        <f>IF(N156="snížená",J156,0)</f>
        <v>0</v>
      </c>
      <c r="BG156" s="160">
        <f>IF(N156="zákl. přenesená",J156,0)</f>
        <v>0</v>
      </c>
      <c r="BH156" s="160">
        <f>IF(N156="sníž. přenesená",J156,0)</f>
        <v>0</v>
      </c>
      <c r="BI156" s="160">
        <f>IF(N156="nulová",J156,0)</f>
        <v>0</v>
      </c>
      <c r="BJ156" s="12" t="s">
        <v>75</v>
      </c>
      <c r="BK156" s="160">
        <f>ROUND(I156*H156,2)</f>
        <v>0</v>
      </c>
      <c r="BL156" s="12" t="s">
        <v>174</v>
      </c>
      <c r="BM156" s="159" t="s">
        <v>1239</v>
      </c>
    </row>
    <row r="157" spans="2:47" s="96" customFormat="1" ht="29.25">
      <c r="B157" s="24"/>
      <c r="D157" s="161" t="s">
        <v>176</v>
      </c>
      <c r="F157" s="162" t="s">
        <v>1240</v>
      </c>
      <c r="L157" s="24"/>
      <c r="M157" s="163"/>
      <c r="N157" s="50"/>
      <c r="O157" s="50"/>
      <c r="P157" s="50"/>
      <c r="Q157" s="50"/>
      <c r="R157" s="50"/>
      <c r="S157" s="50"/>
      <c r="T157" s="51"/>
      <c r="AT157" s="12" t="s">
        <v>176</v>
      </c>
      <c r="AU157" s="12" t="s">
        <v>77</v>
      </c>
    </row>
    <row r="158" spans="2:51" s="165" customFormat="1" ht="22.5">
      <c r="B158" s="164"/>
      <c r="D158" s="161" t="s">
        <v>178</v>
      </c>
      <c r="E158" s="166" t="s">
        <v>1</v>
      </c>
      <c r="F158" s="167" t="s">
        <v>1241</v>
      </c>
      <c r="H158" s="166" t="s">
        <v>1</v>
      </c>
      <c r="L158" s="164"/>
      <c r="M158" s="168"/>
      <c r="N158" s="169"/>
      <c r="O158" s="169"/>
      <c r="P158" s="169"/>
      <c r="Q158" s="169"/>
      <c r="R158" s="169"/>
      <c r="S158" s="169"/>
      <c r="T158" s="170"/>
      <c r="AT158" s="166" t="s">
        <v>178</v>
      </c>
      <c r="AU158" s="166" t="s">
        <v>77</v>
      </c>
      <c r="AV158" s="165" t="s">
        <v>75</v>
      </c>
      <c r="AW158" s="165" t="s">
        <v>25</v>
      </c>
      <c r="AX158" s="165" t="s">
        <v>68</v>
      </c>
      <c r="AY158" s="166" t="s">
        <v>167</v>
      </c>
    </row>
    <row r="159" spans="2:51" s="165" customFormat="1" ht="22.5">
      <c r="B159" s="164"/>
      <c r="D159" s="161" t="s">
        <v>178</v>
      </c>
      <c r="E159" s="166" t="s">
        <v>1</v>
      </c>
      <c r="F159" s="167" t="s">
        <v>1242</v>
      </c>
      <c r="H159" s="166" t="s">
        <v>1</v>
      </c>
      <c r="L159" s="164"/>
      <c r="M159" s="168"/>
      <c r="N159" s="169"/>
      <c r="O159" s="169"/>
      <c r="P159" s="169"/>
      <c r="Q159" s="169"/>
      <c r="R159" s="169"/>
      <c r="S159" s="169"/>
      <c r="T159" s="170"/>
      <c r="AT159" s="166" t="s">
        <v>178</v>
      </c>
      <c r="AU159" s="166" t="s">
        <v>77</v>
      </c>
      <c r="AV159" s="165" t="s">
        <v>75</v>
      </c>
      <c r="AW159" s="165" t="s">
        <v>25</v>
      </c>
      <c r="AX159" s="165" t="s">
        <v>68</v>
      </c>
      <c r="AY159" s="166" t="s">
        <v>167</v>
      </c>
    </row>
    <row r="160" spans="2:51" s="172" customFormat="1" ht="12">
      <c r="B160" s="171"/>
      <c r="D160" s="161" t="s">
        <v>178</v>
      </c>
      <c r="E160" s="173" t="s">
        <v>1</v>
      </c>
      <c r="F160" s="174" t="s">
        <v>1243</v>
      </c>
      <c r="H160" s="175">
        <v>1.029</v>
      </c>
      <c r="L160" s="171"/>
      <c r="M160" s="176"/>
      <c r="N160" s="177"/>
      <c r="O160" s="177"/>
      <c r="P160" s="177"/>
      <c r="Q160" s="177"/>
      <c r="R160" s="177"/>
      <c r="S160" s="177"/>
      <c r="T160" s="178"/>
      <c r="AT160" s="173" t="s">
        <v>178</v>
      </c>
      <c r="AU160" s="173" t="s">
        <v>77</v>
      </c>
      <c r="AV160" s="172" t="s">
        <v>77</v>
      </c>
      <c r="AW160" s="172" t="s">
        <v>25</v>
      </c>
      <c r="AX160" s="172" t="s">
        <v>68</v>
      </c>
      <c r="AY160" s="173" t="s">
        <v>167</v>
      </c>
    </row>
    <row r="161" spans="2:51" s="165" customFormat="1" ht="12">
      <c r="B161" s="164"/>
      <c r="D161" s="161" t="s">
        <v>178</v>
      </c>
      <c r="E161" s="166" t="s">
        <v>1</v>
      </c>
      <c r="F161" s="167" t="s">
        <v>1244</v>
      </c>
      <c r="H161" s="166" t="s">
        <v>1</v>
      </c>
      <c r="L161" s="164"/>
      <c r="M161" s="168"/>
      <c r="N161" s="169"/>
      <c r="O161" s="169"/>
      <c r="P161" s="169"/>
      <c r="Q161" s="169"/>
      <c r="R161" s="169"/>
      <c r="S161" s="169"/>
      <c r="T161" s="170"/>
      <c r="AT161" s="166" t="s">
        <v>178</v>
      </c>
      <c r="AU161" s="166" t="s">
        <v>77</v>
      </c>
      <c r="AV161" s="165" t="s">
        <v>75</v>
      </c>
      <c r="AW161" s="165" t="s">
        <v>25</v>
      </c>
      <c r="AX161" s="165" t="s">
        <v>68</v>
      </c>
      <c r="AY161" s="166" t="s">
        <v>167</v>
      </c>
    </row>
    <row r="162" spans="2:51" s="172" customFormat="1" ht="12">
      <c r="B162" s="171"/>
      <c r="D162" s="161" t="s">
        <v>178</v>
      </c>
      <c r="E162" s="173" t="s">
        <v>1</v>
      </c>
      <c r="F162" s="174" t="s">
        <v>1245</v>
      </c>
      <c r="H162" s="175">
        <v>5.04</v>
      </c>
      <c r="L162" s="171"/>
      <c r="M162" s="176"/>
      <c r="N162" s="177"/>
      <c r="O162" s="177"/>
      <c r="P162" s="177"/>
      <c r="Q162" s="177"/>
      <c r="R162" s="177"/>
      <c r="S162" s="177"/>
      <c r="T162" s="178"/>
      <c r="AT162" s="173" t="s">
        <v>178</v>
      </c>
      <c r="AU162" s="173" t="s">
        <v>77</v>
      </c>
      <c r="AV162" s="172" t="s">
        <v>77</v>
      </c>
      <c r="AW162" s="172" t="s">
        <v>25</v>
      </c>
      <c r="AX162" s="172" t="s">
        <v>68</v>
      </c>
      <c r="AY162" s="173" t="s">
        <v>167</v>
      </c>
    </row>
    <row r="163" spans="2:51" s="180" customFormat="1" ht="12">
      <c r="B163" s="179"/>
      <c r="D163" s="161" t="s">
        <v>178</v>
      </c>
      <c r="E163" s="181" t="s">
        <v>1</v>
      </c>
      <c r="F163" s="182" t="s">
        <v>204</v>
      </c>
      <c r="H163" s="183">
        <v>6.069</v>
      </c>
      <c r="L163" s="179"/>
      <c r="M163" s="184"/>
      <c r="N163" s="185"/>
      <c r="O163" s="185"/>
      <c r="P163" s="185"/>
      <c r="Q163" s="185"/>
      <c r="R163" s="185"/>
      <c r="S163" s="185"/>
      <c r="T163" s="186"/>
      <c r="AT163" s="181" t="s">
        <v>178</v>
      </c>
      <c r="AU163" s="181" t="s">
        <v>77</v>
      </c>
      <c r="AV163" s="180" t="s">
        <v>174</v>
      </c>
      <c r="AW163" s="180" t="s">
        <v>25</v>
      </c>
      <c r="AX163" s="180" t="s">
        <v>75</v>
      </c>
      <c r="AY163" s="181" t="s">
        <v>167</v>
      </c>
    </row>
    <row r="164" spans="2:65" s="96" customFormat="1" ht="24" customHeight="1">
      <c r="B164" s="24"/>
      <c r="C164" s="149" t="s">
        <v>174</v>
      </c>
      <c r="D164" s="149" t="s">
        <v>169</v>
      </c>
      <c r="E164" s="150" t="s">
        <v>1246</v>
      </c>
      <c r="F164" s="151" t="s">
        <v>1247</v>
      </c>
      <c r="G164" s="152" t="s">
        <v>172</v>
      </c>
      <c r="H164" s="153">
        <v>6.069</v>
      </c>
      <c r="I164" s="3"/>
      <c r="J164" s="154">
        <f>ROUND(I164*H164,2)</f>
        <v>0</v>
      </c>
      <c r="K164" s="151" t="s">
        <v>173</v>
      </c>
      <c r="L164" s="24"/>
      <c r="M164" s="155" t="s">
        <v>1</v>
      </c>
      <c r="N164" s="156" t="s">
        <v>33</v>
      </c>
      <c r="O164" s="157">
        <v>0.654</v>
      </c>
      <c r="P164" s="157">
        <f>O164*H164</f>
        <v>3.969126</v>
      </c>
      <c r="Q164" s="157">
        <v>0</v>
      </c>
      <c r="R164" s="157">
        <f>Q164*H164</f>
        <v>0</v>
      </c>
      <c r="S164" s="157">
        <v>0</v>
      </c>
      <c r="T164" s="158">
        <f>S164*H164</f>
        <v>0</v>
      </c>
      <c r="AR164" s="159" t="s">
        <v>174</v>
      </c>
      <c r="AT164" s="159" t="s">
        <v>169</v>
      </c>
      <c r="AU164" s="159" t="s">
        <v>77</v>
      </c>
      <c r="AY164" s="12" t="s">
        <v>167</v>
      </c>
      <c r="BE164" s="160">
        <f>IF(N164="základní",J164,0)</f>
        <v>0</v>
      </c>
      <c r="BF164" s="160">
        <f>IF(N164="snížená",J164,0)</f>
        <v>0</v>
      </c>
      <c r="BG164" s="160">
        <f>IF(N164="zákl. přenesená",J164,0)</f>
        <v>0</v>
      </c>
      <c r="BH164" s="160">
        <f>IF(N164="sníž. přenesená",J164,0)</f>
        <v>0</v>
      </c>
      <c r="BI164" s="160">
        <f>IF(N164="nulová",J164,0)</f>
        <v>0</v>
      </c>
      <c r="BJ164" s="12" t="s">
        <v>75</v>
      </c>
      <c r="BK164" s="160">
        <f>ROUND(I164*H164,2)</f>
        <v>0</v>
      </c>
      <c r="BL164" s="12" t="s">
        <v>174</v>
      </c>
      <c r="BM164" s="159" t="s">
        <v>1248</v>
      </c>
    </row>
    <row r="165" spans="2:47" s="96" customFormat="1" ht="29.25">
      <c r="B165" s="24"/>
      <c r="D165" s="161" t="s">
        <v>176</v>
      </c>
      <c r="F165" s="162" t="s">
        <v>1249</v>
      </c>
      <c r="L165" s="24"/>
      <c r="M165" s="163"/>
      <c r="N165" s="50"/>
      <c r="O165" s="50"/>
      <c r="P165" s="50"/>
      <c r="Q165" s="50"/>
      <c r="R165" s="50"/>
      <c r="S165" s="50"/>
      <c r="T165" s="51"/>
      <c r="AT165" s="12" t="s">
        <v>176</v>
      </c>
      <c r="AU165" s="12" t="s">
        <v>77</v>
      </c>
    </row>
    <row r="166" spans="2:65" s="96" customFormat="1" ht="24" customHeight="1">
      <c r="B166" s="24"/>
      <c r="C166" s="149" t="s">
        <v>205</v>
      </c>
      <c r="D166" s="149" t="s">
        <v>169</v>
      </c>
      <c r="E166" s="150" t="s">
        <v>1250</v>
      </c>
      <c r="F166" s="151" t="s">
        <v>1251</v>
      </c>
      <c r="G166" s="152" t="s">
        <v>172</v>
      </c>
      <c r="H166" s="153">
        <v>2.625</v>
      </c>
      <c r="I166" s="3"/>
      <c r="J166" s="154">
        <f>ROUND(I166*H166,2)</f>
        <v>0</v>
      </c>
      <c r="K166" s="151" t="s">
        <v>173</v>
      </c>
      <c r="L166" s="24"/>
      <c r="M166" s="155" t="s">
        <v>1</v>
      </c>
      <c r="N166" s="156" t="s">
        <v>33</v>
      </c>
      <c r="O166" s="157">
        <v>1.5</v>
      </c>
      <c r="P166" s="157">
        <f>O166*H166</f>
        <v>3.9375</v>
      </c>
      <c r="Q166" s="157">
        <v>0</v>
      </c>
      <c r="R166" s="157">
        <f>Q166*H166</f>
        <v>0</v>
      </c>
      <c r="S166" s="157">
        <v>0</v>
      </c>
      <c r="T166" s="158">
        <f>S166*H166</f>
        <v>0</v>
      </c>
      <c r="AR166" s="159" t="s">
        <v>174</v>
      </c>
      <c r="AT166" s="159" t="s">
        <v>169</v>
      </c>
      <c r="AU166" s="159" t="s">
        <v>77</v>
      </c>
      <c r="AY166" s="12" t="s">
        <v>167</v>
      </c>
      <c r="BE166" s="160">
        <f>IF(N166="základní",J166,0)</f>
        <v>0</v>
      </c>
      <c r="BF166" s="160">
        <f>IF(N166="snížená",J166,0)</f>
        <v>0</v>
      </c>
      <c r="BG166" s="160">
        <f>IF(N166="zákl. přenesená",J166,0)</f>
        <v>0</v>
      </c>
      <c r="BH166" s="160">
        <f>IF(N166="sníž. přenesená",J166,0)</f>
        <v>0</v>
      </c>
      <c r="BI166" s="160">
        <f>IF(N166="nulová",J166,0)</f>
        <v>0</v>
      </c>
      <c r="BJ166" s="12" t="s">
        <v>75</v>
      </c>
      <c r="BK166" s="160">
        <f>ROUND(I166*H166,2)</f>
        <v>0</v>
      </c>
      <c r="BL166" s="12" t="s">
        <v>174</v>
      </c>
      <c r="BM166" s="159" t="s">
        <v>1252</v>
      </c>
    </row>
    <row r="167" spans="2:47" s="96" customFormat="1" ht="39">
      <c r="B167" s="24"/>
      <c r="D167" s="161" t="s">
        <v>176</v>
      </c>
      <c r="F167" s="162" t="s">
        <v>1253</v>
      </c>
      <c r="L167" s="24"/>
      <c r="M167" s="163"/>
      <c r="N167" s="50"/>
      <c r="O167" s="50"/>
      <c r="P167" s="50"/>
      <c r="Q167" s="50"/>
      <c r="R167" s="50"/>
      <c r="S167" s="50"/>
      <c r="T167" s="51"/>
      <c r="AT167" s="12" t="s">
        <v>176</v>
      </c>
      <c r="AU167" s="12" t="s">
        <v>77</v>
      </c>
    </row>
    <row r="168" spans="2:51" s="165" customFormat="1" ht="12">
      <c r="B168" s="164"/>
      <c r="D168" s="161" t="s">
        <v>178</v>
      </c>
      <c r="E168" s="166" t="s">
        <v>1</v>
      </c>
      <c r="F168" s="167" t="s">
        <v>1254</v>
      </c>
      <c r="H168" s="166" t="s">
        <v>1</v>
      </c>
      <c r="L168" s="164"/>
      <c r="M168" s="168"/>
      <c r="N168" s="169"/>
      <c r="O168" s="169"/>
      <c r="P168" s="169"/>
      <c r="Q168" s="169"/>
      <c r="R168" s="169"/>
      <c r="S168" s="169"/>
      <c r="T168" s="170"/>
      <c r="AT168" s="166" t="s">
        <v>178</v>
      </c>
      <c r="AU168" s="166" t="s">
        <v>77</v>
      </c>
      <c r="AV168" s="165" t="s">
        <v>75</v>
      </c>
      <c r="AW168" s="165" t="s">
        <v>25</v>
      </c>
      <c r="AX168" s="165" t="s">
        <v>68</v>
      </c>
      <c r="AY168" s="166" t="s">
        <v>167</v>
      </c>
    </row>
    <row r="169" spans="2:51" s="172" customFormat="1" ht="12">
      <c r="B169" s="171"/>
      <c r="D169" s="161" t="s">
        <v>178</v>
      </c>
      <c r="E169" s="173" t="s">
        <v>1</v>
      </c>
      <c r="F169" s="174" t="s">
        <v>1255</v>
      </c>
      <c r="H169" s="175">
        <v>2.625</v>
      </c>
      <c r="L169" s="171"/>
      <c r="M169" s="176"/>
      <c r="N169" s="177"/>
      <c r="O169" s="177"/>
      <c r="P169" s="177"/>
      <c r="Q169" s="177"/>
      <c r="R169" s="177"/>
      <c r="S169" s="177"/>
      <c r="T169" s="178"/>
      <c r="AT169" s="173" t="s">
        <v>178</v>
      </c>
      <c r="AU169" s="173" t="s">
        <v>77</v>
      </c>
      <c r="AV169" s="172" t="s">
        <v>77</v>
      </c>
      <c r="AW169" s="172" t="s">
        <v>25</v>
      </c>
      <c r="AX169" s="172" t="s">
        <v>75</v>
      </c>
      <c r="AY169" s="173" t="s">
        <v>167</v>
      </c>
    </row>
    <row r="170" spans="2:65" s="96" customFormat="1" ht="16.5" customHeight="1">
      <c r="B170" s="24"/>
      <c r="C170" s="187" t="s">
        <v>213</v>
      </c>
      <c r="D170" s="187" t="s">
        <v>228</v>
      </c>
      <c r="E170" s="188" t="s">
        <v>1256</v>
      </c>
      <c r="F170" s="189" t="s">
        <v>1257</v>
      </c>
      <c r="G170" s="190" t="s">
        <v>216</v>
      </c>
      <c r="H170" s="191">
        <v>5.25</v>
      </c>
      <c r="I170" s="4"/>
      <c r="J170" s="205">
        <f>ROUND(I170*H170,2)</f>
        <v>0</v>
      </c>
      <c r="K170" s="189" t="s">
        <v>173</v>
      </c>
      <c r="L170" s="193"/>
      <c r="M170" s="194" t="s">
        <v>1</v>
      </c>
      <c r="N170" s="195" t="s">
        <v>33</v>
      </c>
      <c r="O170" s="157">
        <v>0</v>
      </c>
      <c r="P170" s="157">
        <f>O170*H170</f>
        <v>0</v>
      </c>
      <c r="Q170" s="157">
        <v>1</v>
      </c>
      <c r="R170" s="157">
        <f>Q170*H170</f>
        <v>5.25</v>
      </c>
      <c r="S170" s="157">
        <v>0</v>
      </c>
      <c r="T170" s="158">
        <f>S170*H170</f>
        <v>0</v>
      </c>
      <c r="AR170" s="159" t="s">
        <v>231</v>
      </c>
      <c r="AT170" s="159" t="s">
        <v>228</v>
      </c>
      <c r="AU170" s="159" t="s">
        <v>77</v>
      </c>
      <c r="AY170" s="12" t="s">
        <v>167</v>
      </c>
      <c r="BE170" s="160">
        <f>IF(N170="základní",J170,0)</f>
        <v>0</v>
      </c>
      <c r="BF170" s="160">
        <f>IF(N170="snížená",J170,0)</f>
        <v>0</v>
      </c>
      <c r="BG170" s="160">
        <f>IF(N170="zákl. přenesená",J170,0)</f>
        <v>0</v>
      </c>
      <c r="BH170" s="160">
        <f>IF(N170="sníž. přenesená",J170,0)</f>
        <v>0</v>
      </c>
      <c r="BI170" s="160">
        <f>IF(N170="nulová",J170,0)</f>
        <v>0</v>
      </c>
      <c r="BJ170" s="12" t="s">
        <v>75</v>
      </c>
      <c r="BK170" s="160">
        <f>ROUND(I170*H170,2)</f>
        <v>0</v>
      </c>
      <c r="BL170" s="12" t="s">
        <v>174</v>
      </c>
      <c r="BM170" s="159" t="s">
        <v>1258</v>
      </c>
    </row>
    <row r="171" spans="2:47" s="96" customFormat="1" ht="12">
      <c r="B171" s="24"/>
      <c r="D171" s="161" t="s">
        <v>176</v>
      </c>
      <c r="F171" s="162" t="s">
        <v>1257</v>
      </c>
      <c r="L171" s="24"/>
      <c r="M171" s="163"/>
      <c r="N171" s="50"/>
      <c r="O171" s="50"/>
      <c r="P171" s="50"/>
      <c r="Q171" s="50"/>
      <c r="R171" s="50"/>
      <c r="S171" s="50"/>
      <c r="T171" s="51"/>
      <c r="AT171" s="12" t="s">
        <v>176</v>
      </c>
      <c r="AU171" s="12" t="s">
        <v>77</v>
      </c>
    </row>
    <row r="172" spans="2:51" s="172" customFormat="1" ht="12">
      <c r="B172" s="171"/>
      <c r="D172" s="161" t="s">
        <v>178</v>
      </c>
      <c r="F172" s="174" t="s">
        <v>1259</v>
      </c>
      <c r="H172" s="175">
        <v>5.25</v>
      </c>
      <c r="L172" s="171"/>
      <c r="M172" s="176"/>
      <c r="N172" s="177"/>
      <c r="O172" s="177"/>
      <c r="P172" s="177"/>
      <c r="Q172" s="177"/>
      <c r="R172" s="177"/>
      <c r="S172" s="177"/>
      <c r="T172" s="178"/>
      <c r="AT172" s="173" t="s">
        <v>178</v>
      </c>
      <c r="AU172" s="173" t="s">
        <v>77</v>
      </c>
      <c r="AV172" s="172" t="s">
        <v>77</v>
      </c>
      <c r="AW172" s="172" t="s">
        <v>3</v>
      </c>
      <c r="AX172" s="172" t="s">
        <v>75</v>
      </c>
      <c r="AY172" s="173" t="s">
        <v>167</v>
      </c>
    </row>
    <row r="173" spans="2:65" s="96" customFormat="1" ht="24" customHeight="1">
      <c r="B173" s="24"/>
      <c r="C173" s="149" t="s">
        <v>227</v>
      </c>
      <c r="D173" s="149" t="s">
        <v>169</v>
      </c>
      <c r="E173" s="150" t="s">
        <v>1260</v>
      </c>
      <c r="F173" s="151" t="s">
        <v>1261</v>
      </c>
      <c r="G173" s="152" t="s">
        <v>172</v>
      </c>
      <c r="H173" s="153">
        <v>3.444</v>
      </c>
      <c r="I173" s="3"/>
      <c r="J173" s="154">
        <f>ROUND(I173*H173,2)</f>
        <v>0</v>
      </c>
      <c r="K173" s="151" t="s">
        <v>173</v>
      </c>
      <c r="L173" s="24"/>
      <c r="M173" s="155" t="s">
        <v>1</v>
      </c>
      <c r="N173" s="156" t="s">
        <v>33</v>
      </c>
      <c r="O173" s="157">
        <v>0.299</v>
      </c>
      <c r="P173" s="157">
        <f>O173*H173</f>
        <v>1.029756</v>
      </c>
      <c r="Q173" s="157">
        <v>0</v>
      </c>
      <c r="R173" s="157">
        <f>Q173*H173</f>
        <v>0</v>
      </c>
      <c r="S173" s="157">
        <v>0</v>
      </c>
      <c r="T173" s="158">
        <f>S173*H173</f>
        <v>0</v>
      </c>
      <c r="AR173" s="159" t="s">
        <v>174</v>
      </c>
      <c r="AT173" s="159" t="s">
        <v>169</v>
      </c>
      <c r="AU173" s="159" t="s">
        <v>77</v>
      </c>
      <c r="AY173" s="12" t="s">
        <v>167</v>
      </c>
      <c r="BE173" s="160">
        <f>IF(N173="základní",J173,0)</f>
        <v>0</v>
      </c>
      <c r="BF173" s="160">
        <f>IF(N173="snížená",J173,0)</f>
        <v>0</v>
      </c>
      <c r="BG173" s="160">
        <f>IF(N173="zákl. přenesená",J173,0)</f>
        <v>0</v>
      </c>
      <c r="BH173" s="160">
        <f>IF(N173="sníž. přenesená",J173,0)</f>
        <v>0</v>
      </c>
      <c r="BI173" s="160">
        <f>IF(N173="nulová",J173,0)</f>
        <v>0</v>
      </c>
      <c r="BJ173" s="12" t="s">
        <v>75</v>
      </c>
      <c r="BK173" s="160">
        <f>ROUND(I173*H173,2)</f>
        <v>0</v>
      </c>
      <c r="BL173" s="12" t="s">
        <v>174</v>
      </c>
      <c r="BM173" s="159" t="s">
        <v>1262</v>
      </c>
    </row>
    <row r="174" spans="2:47" s="96" customFormat="1" ht="29.25">
      <c r="B174" s="24"/>
      <c r="D174" s="161" t="s">
        <v>176</v>
      </c>
      <c r="F174" s="162" t="s">
        <v>1263</v>
      </c>
      <c r="L174" s="24"/>
      <c r="M174" s="163"/>
      <c r="N174" s="50"/>
      <c r="O174" s="50"/>
      <c r="P174" s="50"/>
      <c r="Q174" s="50"/>
      <c r="R174" s="50"/>
      <c r="S174" s="50"/>
      <c r="T174" s="51"/>
      <c r="AT174" s="12" t="s">
        <v>176</v>
      </c>
      <c r="AU174" s="12" t="s">
        <v>77</v>
      </c>
    </row>
    <row r="175" spans="2:51" s="165" customFormat="1" ht="12">
      <c r="B175" s="164"/>
      <c r="D175" s="161" t="s">
        <v>178</v>
      </c>
      <c r="E175" s="166" t="s">
        <v>1</v>
      </c>
      <c r="F175" s="167" t="s">
        <v>1264</v>
      </c>
      <c r="H175" s="166" t="s">
        <v>1</v>
      </c>
      <c r="L175" s="164"/>
      <c r="M175" s="168"/>
      <c r="N175" s="169"/>
      <c r="O175" s="169"/>
      <c r="P175" s="169"/>
      <c r="Q175" s="169"/>
      <c r="R175" s="169"/>
      <c r="S175" s="169"/>
      <c r="T175" s="170"/>
      <c r="AT175" s="166" t="s">
        <v>178</v>
      </c>
      <c r="AU175" s="166" t="s">
        <v>77</v>
      </c>
      <c r="AV175" s="165" t="s">
        <v>75</v>
      </c>
      <c r="AW175" s="165" t="s">
        <v>25</v>
      </c>
      <c r="AX175" s="165" t="s">
        <v>68</v>
      </c>
      <c r="AY175" s="166" t="s">
        <v>167</v>
      </c>
    </row>
    <row r="176" spans="2:51" s="172" customFormat="1" ht="12">
      <c r="B176" s="171"/>
      <c r="D176" s="161" t="s">
        <v>178</v>
      </c>
      <c r="E176" s="173" t="s">
        <v>1</v>
      </c>
      <c r="F176" s="174" t="s">
        <v>1265</v>
      </c>
      <c r="H176" s="175">
        <v>2.94</v>
      </c>
      <c r="L176" s="171"/>
      <c r="M176" s="176"/>
      <c r="N176" s="177"/>
      <c r="O176" s="177"/>
      <c r="P176" s="177"/>
      <c r="Q176" s="177"/>
      <c r="R176" s="177"/>
      <c r="S176" s="177"/>
      <c r="T176" s="178"/>
      <c r="AT176" s="173" t="s">
        <v>178</v>
      </c>
      <c r="AU176" s="173" t="s">
        <v>77</v>
      </c>
      <c r="AV176" s="172" t="s">
        <v>77</v>
      </c>
      <c r="AW176" s="172" t="s">
        <v>25</v>
      </c>
      <c r="AX176" s="172" t="s">
        <v>68</v>
      </c>
      <c r="AY176" s="173" t="s">
        <v>167</v>
      </c>
    </row>
    <row r="177" spans="2:51" s="172" customFormat="1" ht="12">
      <c r="B177" s="171"/>
      <c r="D177" s="161" t="s">
        <v>178</v>
      </c>
      <c r="E177" s="173" t="s">
        <v>1</v>
      </c>
      <c r="F177" s="174" t="s">
        <v>1266</v>
      </c>
      <c r="H177" s="175">
        <v>0.504</v>
      </c>
      <c r="L177" s="171"/>
      <c r="M177" s="176"/>
      <c r="N177" s="177"/>
      <c r="O177" s="177"/>
      <c r="P177" s="177"/>
      <c r="Q177" s="177"/>
      <c r="R177" s="177"/>
      <c r="S177" s="177"/>
      <c r="T177" s="178"/>
      <c r="AT177" s="173" t="s">
        <v>178</v>
      </c>
      <c r="AU177" s="173" t="s">
        <v>77</v>
      </c>
      <c r="AV177" s="172" t="s">
        <v>77</v>
      </c>
      <c r="AW177" s="172" t="s">
        <v>25</v>
      </c>
      <c r="AX177" s="172" t="s">
        <v>68</v>
      </c>
      <c r="AY177" s="173" t="s">
        <v>167</v>
      </c>
    </row>
    <row r="178" spans="2:51" s="180" customFormat="1" ht="12">
      <c r="B178" s="179"/>
      <c r="D178" s="161" t="s">
        <v>178</v>
      </c>
      <c r="E178" s="181" t="s">
        <v>1</v>
      </c>
      <c r="F178" s="182" t="s">
        <v>204</v>
      </c>
      <c r="H178" s="183">
        <v>3.444</v>
      </c>
      <c r="L178" s="179"/>
      <c r="M178" s="184"/>
      <c r="N178" s="185"/>
      <c r="O178" s="185"/>
      <c r="P178" s="185"/>
      <c r="Q178" s="185"/>
      <c r="R178" s="185"/>
      <c r="S178" s="185"/>
      <c r="T178" s="186"/>
      <c r="AT178" s="181" t="s">
        <v>178</v>
      </c>
      <c r="AU178" s="181" t="s">
        <v>77</v>
      </c>
      <c r="AV178" s="180" t="s">
        <v>174</v>
      </c>
      <c r="AW178" s="180" t="s">
        <v>25</v>
      </c>
      <c r="AX178" s="180" t="s">
        <v>75</v>
      </c>
      <c r="AY178" s="181" t="s">
        <v>167</v>
      </c>
    </row>
    <row r="179" spans="2:65" s="96" customFormat="1" ht="24" customHeight="1">
      <c r="B179" s="24"/>
      <c r="C179" s="149" t="s">
        <v>231</v>
      </c>
      <c r="D179" s="149" t="s">
        <v>169</v>
      </c>
      <c r="E179" s="150" t="s">
        <v>1267</v>
      </c>
      <c r="F179" s="151" t="s">
        <v>1268</v>
      </c>
      <c r="G179" s="152" t="s">
        <v>208</v>
      </c>
      <c r="H179" s="153">
        <v>8.4</v>
      </c>
      <c r="I179" s="3"/>
      <c r="J179" s="154">
        <f>ROUND(I179*H179,2)</f>
        <v>0</v>
      </c>
      <c r="K179" s="151" t="s">
        <v>173</v>
      </c>
      <c r="L179" s="24"/>
      <c r="M179" s="155" t="s">
        <v>1</v>
      </c>
      <c r="N179" s="156" t="s">
        <v>33</v>
      </c>
      <c r="O179" s="157">
        <v>0.154</v>
      </c>
      <c r="P179" s="157">
        <f>O179*H179</f>
        <v>1.2936</v>
      </c>
      <c r="Q179" s="157">
        <v>0.0002</v>
      </c>
      <c r="R179" s="157">
        <f>Q179*H179</f>
        <v>0.00168</v>
      </c>
      <c r="S179" s="157">
        <v>0</v>
      </c>
      <c r="T179" s="158">
        <f>S179*H179</f>
        <v>0</v>
      </c>
      <c r="AR179" s="159" t="s">
        <v>174</v>
      </c>
      <c r="AT179" s="159" t="s">
        <v>169</v>
      </c>
      <c r="AU179" s="159" t="s">
        <v>77</v>
      </c>
      <c r="AY179" s="12" t="s">
        <v>167</v>
      </c>
      <c r="BE179" s="160">
        <f>IF(N179="základní",J179,0)</f>
        <v>0</v>
      </c>
      <c r="BF179" s="160">
        <f>IF(N179="snížená",J179,0)</f>
        <v>0</v>
      </c>
      <c r="BG179" s="160">
        <f>IF(N179="zákl. přenesená",J179,0)</f>
        <v>0</v>
      </c>
      <c r="BH179" s="160">
        <f>IF(N179="sníž. přenesená",J179,0)</f>
        <v>0</v>
      </c>
      <c r="BI179" s="160">
        <f>IF(N179="nulová",J179,0)</f>
        <v>0</v>
      </c>
      <c r="BJ179" s="12" t="s">
        <v>75</v>
      </c>
      <c r="BK179" s="160">
        <f>ROUND(I179*H179,2)</f>
        <v>0</v>
      </c>
      <c r="BL179" s="12" t="s">
        <v>174</v>
      </c>
      <c r="BM179" s="159" t="s">
        <v>1269</v>
      </c>
    </row>
    <row r="180" spans="2:47" s="96" customFormat="1" ht="19.5">
      <c r="B180" s="24"/>
      <c r="D180" s="161" t="s">
        <v>176</v>
      </c>
      <c r="F180" s="162" t="s">
        <v>1270</v>
      </c>
      <c r="L180" s="24"/>
      <c r="M180" s="163"/>
      <c r="N180" s="50"/>
      <c r="O180" s="50"/>
      <c r="P180" s="50"/>
      <c r="Q180" s="50"/>
      <c r="R180" s="50"/>
      <c r="S180" s="50"/>
      <c r="T180" s="51"/>
      <c r="AT180" s="12" t="s">
        <v>176</v>
      </c>
      <c r="AU180" s="12" t="s">
        <v>77</v>
      </c>
    </row>
    <row r="181" spans="2:51" s="165" customFormat="1" ht="12">
      <c r="B181" s="164"/>
      <c r="D181" s="161" t="s">
        <v>178</v>
      </c>
      <c r="E181" s="166" t="s">
        <v>1</v>
      </c>
      <c r="F181" s="167" t="s">
        <v>1271</v>
      </c>
      <c r="H181" s="166" t="s">
        <v>1</v>
      </c>
      <c r="L181" s="164"/>
      <c r="M181" s="168"/>
      <c r="N181" s="169"/>
      <c r="O181" s="169"/>
      <c r="P181" s="169"/>
      <c r="Q181" s="169"/>
      <c r="R181" s="169"/>
      <c r="S181" s="169"/>
      <c r="T181" s="170"/>
      <c r="AT181" s="166" t="s">
        <v>178</v>
      </c>
      <c r="AU181" s="166" t="s">
        <v>77</v>
      </c>
      <c r="AV181" s="165" t="s">
        <v>75</v>
      </c>
      <c r="AW181" s="165" t="s">
        <v>25</v>
      </c>
      <c r="AX181" s="165" t="s">
        <v>68</v>
      </c>
      <c r="AY181" s="166" t="s">
        <v>167</v>
      </c>
    </row>
    <row r="182" spans="2:51" s="165" customFormat="1" ht="12">
      <c r="B182" s="164"/>
      <c r="D182" s="161" t="s">
        <v>178</v>
      </c>
      <c r="E182" s="166" t="s">
        <v>1</v>
      </c>
      <c r="F182" s="167" t="s">
        <v>1235</v>
      </c>
      <c r="H182" s="166" t="s">
        <v>1</v>
      </c>
      <c r="L182" s="164"/>
      <c r="M182" s="168"/>
      <c r="N182" s="169"/>
      <c r="O182" s="169"/>
      <c r="P182" s="169"/>
      <c r="Q182" s="169"/>
      <c r="R182" s="169"/>
      <c r="S182" s="169"/>
      <c r="T182" s="170"/>
      <c r="AT182" s="166" t="s">
        <v>178</v>
      </c>
      <c r="AU182" s="166" t="s">
        <v>77</v>
      </c>
      <c r="AV182" s="165" t="s">
        <v>75</v>
      </c>
      <c r="AW182" s="165" t="s">
        <v>25</v>
      </c>
      <c r="AX182" s="165" t="s">
        <v>68</v>
      </c>
      <c r="AY182" s="166" t="s">
        <v>167</v>
      </c>
    </row>
    <row r="183" spans="2:51" s="172" customFormat="1" ht="12">
      <c r="B183" s="171"/>
      <c r="D183" s="161" t="s">
        <v>178</v>
      </c>
      <c r="E183" s="173" t="s">
        <v>1</v>
      </c>
      <c r="F183" s="174" t="s">
        <v>1236</v>
      </c>
      <c r="H183" s="175">
        <v>8.4</v>
      </c>
      <c r="L183" s="171"/>
      <c r="M183" s="176"/>
      <c r="N183" s="177"/>
      <c r="O183" s="177"/>
      <c r="P183" s="177"/>
      <c r="Q183" s="177"/>
      <c r="R183" s="177"/>
      <c r="S183" s="177"/>
      <c r="T183" s="178"/>
      <c r="AT183" s="173" t="s">
        <v>178</v>
      </c>
      <c r="AU183" s="173" t="s">
        <v>77</v>
      </c>
      <c r="AV183" s="172" t="s">
        <v>77</v>
      </c>
      <c r="AW183" s="172" t="s">
        <v>25</v>
      </c>
      <c r="AX183" s="172" t="s">
        <v>75</v>
      </c>
      <c r="AY183" s="173" t="s">
        <v>167</v>
      </c>
    </row>
    <row r="184" spans="2:65" s="96" customFormat="1" ht="16.5" customHeight="1">
      <c r="B184" s="24"/>
      <c r="C184" s="149" t="s">
        <v>240</v>
      </c>
      <c r="D184" s="149" t="s">
        <v>169</v>
      </c>
      <c r="E184" s="150" t="s">
        <v>182</v>
      </c>
      <c r="F184" s="151" t="s">
        <v>1272</v>
      </c>
      <c r="G184" s="152" t="s">
        <v>184</v>
      </c>
      <c r="H184" s="153">
        <v>1</v>
      </c>
      <c r="I184" s="3"/>
      <c r="J184" s="154">
        <f>ROUND(I184*H184,2)</f>
        <v>0</v>
      </c>
      <c r="K184" s="151" t="s">
        <v>1</v>
      </c>
      <c r="L184" s="24"/>
      <c r="M184" s="155" t="s">
        <v>1</v>
      </c>
      <c r="N184" s="156" t="s">
        <v>33</v>
      </c>
      <c r="O184" s="157">
        <v>0</v>
      </c>
      <c r="P184" s="157">
        <f>O184*H184</f>
        <v>0</v>
      </c>
      <c r="Q184" s="157">
        <v>0</v>
      </c>
      <c r="R184" s="157">
        <f>Q184*H184</f>
        <v>0</v>
      </c>
      <c r="S184" s="157">
        <v>0</v>
      </c>
      <c r="T184" s="158">
        <f>S184*H184</f>
        <v>0</v>
      </c>
      <c r="AR184" s="159" t="s">
        <v>174</v>
      </c>
      <c r="AT184" s="159" t="s">
        <v>169</v>
      </c>
      <c r="AU184" s="159" t="s">
        <v>77</v>
      </c>
      <c r="AY184" s="12" t="s">
        <v>167</v>
      </c>
      <c r="BE184" s="160">
        <f>IF(N184="základní",J184,0)</f>
        <v>0</v>
      </c>
      <c r="BF184" s="160">
        <f>IF(N184="snížená",J184,0)</f>
        <v>0</v>
      </c>
      <c r="BG184" s="160">
        <f>IF(N184="zákl. přenesená",J184,0)</f>
        <v>0</v>
      </c>
      <c r="BH184" s="160">
        <f>IF(N184="sníž. přenesená",J184,0)</f>
        <v>0</v>
      </c>
      <c r="BI184" s="160">
        <f>IF(N184="nulová",J184,0)</f>
        <v>0</v>
      </c>
      <c r="BJ184" s="12" t="s">
        <v>75</v>
      </c>
      <c r="BK184" s="160">
        <f>ROUND(I184*H184,2)</f>
        <v>0</v>
      </c>
      <c r="BL184" s="12" t="s">
        <v>174</v>
      </c>
      <c r="BM184" s="159" t="s">
        <v>1273</v>
      </c>
    </row>
    <row r="185" spans="2:47" s="96" customFormat="1" ht="12">
      <c r="B185" s="24"/>
      <c r="D185" s="161" t="s">
        <v>176</v>
      </c>
      <c r="F185" s="162" t="s">
        <v>1272</v>
      </c>
      <c r="L185" s="24"/>
      <c r="M185" s="163"/>
      <c r="N185" s="50"/>
      <c r="O185" s="50"/>
      <c r="P185" s="50"/>
      <c r="Q185" s="50"/>
      <c r="R185" s="50"/>
      <c r="S185" s="50"/>
      <c r="T185" s="51"/>
      <c r="AT185" s="12" t="s">
        <v>176</v>
      </c>
      <c r="AU185" s="12" t="s">
        <v>77</v>
      </c>
    </row>
    <row r="186" spans="2:63" s="137" customFormat="1" ht="22.9" customHeight="1">
      <c r="B186" s="136"/>
      <c r="D186" s="138" t="s">
        <v>67</v>
      </c>
      <c r="E186" s="147" t="s">
        <v>186</v>
      </c>
      <c r="F186" s="147" t="s">
        <v>187</v>
      </c>
      <c r="J186" s="148">
        <f>BK186</f>
        <v>0</v>
      </c>
      <c r="L186" s="136"/>
      <c r="M186" s="141"/>
      <c r="N186" s="142"/>
      <c r="O186" s="142"/>
      <c r="P186" s="143">
        <f>SUM(P187:P216)</f>
        <v>29.643054</v>
      </c>
      <c r="Q186" s="142"/>
      <c r="R186" s="143">
        <f>SUM(R187:R216)</f>
        <v>4.549333525999999</v>
      </c>
      <c r="S186" s="142"/>
      <c r="T186" s="144">
        <f>SUM(T187:T216)</f>
        <v>0</v>
      </c>
      <c r="AR186" s="138" t="s">
        <v>75</v>
      </c>
      <c r="AT186" s="145" t="s">
        <v>67</v>
      </c>
      <c r="AU186" s="145" t="s">
        <v>75</v>
      </c>
      <c r="AY186" s="138" t="s">
        <v>167</v>
      </c>
      <c r="BK186" s="146">
        <f>SUM(BK187:BK216)</f>
        <v>0</v>
      </c>
    </row>
    <row r="187" spans="2:65" s="96" customFormat="1" ht="24" customHeight="1">
      <c r="B187" s="24"/>
      <c r="C187" s="149" t="s">
        <v>257</v>
      </c>
      <c r="D187" s="149" t="s">
        <v>169</v>
      </c>
      <c r="E187" s="150" t="s">
        <v>1274</v>
      </c>
      <c r="F187" s="151" t="s">
        <v>1275</v>
      </c>
      <c r="G187" s="152" t="s">
        <v>208</v>
      </c>
      <c r="H187" s="153">
        <v>1.818</v>
      </c>
      <c r="I187" s="3"/>
      <c r="J187" s="154">
        <f>ROUND(I187*H187,2)</f>
        <v>0</v>
      </c>
      <c r="K187" s="151" t="s">
        <v>173</v>
      </c>
      <c r="L187" s="24"/>
      <c r="M187" s="155" t="s">
        <v>1</v>
      </c>
      <c r="N187" s="156" t="s">
        <v>33</v>
      </c>
      <c r="O187" s="157">
        <v>0.678</v>
      </c>
      <c r="P187" s="157">
        <f>O187*H187</f>
        <v>1.232604</v>
      </c>
      <c r="Q187" s="157">
        <v>0.114392</v>
      </c>
      <c r="R187" s="157">
        <f>Q187*H187</f>
        <v>0.207964656</v>
      </c>
      <c r="S187" s="157">
        <v>0</v>
      </c>
      <c r="T187" s="158">
        <f>S187*H187</f>
        <v>0</v>
      </c>
      <c r="AR187" s="159" t="s">
        <v>174</v>
      </c>
      <c r="AT187" s="159" t="s">
        <v>169</v>
      </c>
      <c r="AU187" s="159" t="s">
        <v>77</v>
      </c>
      <c r="AY187" s="12" t="s">
        <v>167</v>
      </c>
      <c r="BE187" s="160">
        <f>IF(N187="základní",J187,0)</f>
        <v>0</v>
      </c>
      <c r="BF187" s="160">
        <f>IF(N187="snížená",J187,0)</f>
        <v>0</v>
      </c>
      <c r="BG187" s="160">
        <f>IF(N187="zákl. přenesená",J187,0)</f>
        <v>0</v>
      </c>
      <c r="BH187" s="160">
        <f>IF(N187="sníž. přenesená",J187,0)</f>
        <v>0</v>
      </c>
      <c r="BI187" s="160">
        <f>IF(N187="nulová",J187,0)</f>
        <v>0</v>
      </c>
      <c r="BJ187" s="12" t="s">
        <v>75</v>
      </c>
      <c r="BK187" s="160">
        <f>ROUND(I187*H187,2)</f>
        <v>0</v>
      </c>
      <c r="BL187" s="12" t="s">
        <v>174</v>
      </c>
      <c r="BM187" s="159" t="s">
        <v>1276</v>
      </c>
    </row>
    <row r="188" spans="2:47" s="96" customFormat="1" ht="19.5">
      <c r="B188" s="24"/>
      <c r="D188" s="161" t="s">
        <v>176</v>
      </c>
      <c r="F188" s="162" t="s">
        <v>1277</v>
      </c>
      <c r="L188" s="24"/>
      <c r="M188" s="163"/>
      <c r="N188" s="50"/>
      <c r="O188" s="50"/>
      <c r="P188" s="50"/>
      <c r="Q188" s="50"/>
      <c r="R188" s="50"/>
      <c r="S188" s="50"/>
      <c r="T188" s="51"/>
      <c r="AT188" s="12" t="s">
        <v>176</v>
      </c>
      <c r="AU188" s="12" t="s">
        <v>77</v>
      </c>
    </row>
    <row r="189" spans="2:51" s="165" customFormat="1" ht="12">
      <c r="B189" s="164"/>
      <c r="D189" s="161" t="s">
        <v>178</v>
      </c>
      <c r="E189" s="166" t="s">
        <v>1</v>
      </c>
      <c r="F189" s="167" t="s">
        <v>1278</v>
      </c>
      <c r="H189" s="166" t="s">
        <v>1</v>
      </c>
      <c r="L189" s="164"/>
      <c r="M189" s="168"/>
      <c r="N189" s="169"/>
      <c r="O189" s="169"/>
      <c r="P189" s="169"/>
      <c r="Q189" s="169"/>
      <c r="R189" s="169"/>
      <c r="S189" s="169"/>
      <c r="T189" s="170"/>
      <c r="AT189" s="166" t="s">
        <v>178</v>
      </c>
      <c r="AU189" s="166" t="s">
        <v>77</v>
      </c>
      <c r="AV189" s="165" t="s">
        <v>75</v>
      </c>
      <c r="AW189" s="165" t="s">
        <v>25</v>
      </c>
      <c r="AX189" s="165" t="s">
        <v>68</v>
      </c>
      <c r="AY189" s="166" t="s">
        <v>167</v>
      </c>
    </row>
    <row r="190" spans="2:51" s="165" customFormat="1" ht="12">
      <c r="B190" s="164"/>
      <c r="D190" s="161" t="s">
        <v>178</v>
      </c>
      <c r="E190" s="166" t="s">
        <v>1</v>
      </c>
      <c r="F190" s="167" t="s">
        <v>1279</v>
      </c>
      <c r="H190" s="166" t="s">
        <v>1</v>
      </c>
      <c r="L190" s="164"/>
      <c r="M190" s="168"/>
      <c r="N190" s="169"/>
      <c r="O190" s="169"/>
      <c r="P190" s="169"/>
      <c r="Q190" s="169"/>
      <c r="R190" s="169"/>
      <c r="S190" s="169"/>
      <c r="T190" s="170"/>
      <c r="AT190" s="166" t="s">
        <v>178</v>
      </c>
      <c r="AU190" s="166" t="s">
        <v>77</v>
      </c>
      <c r="AV190" s="165" t="s">
        <v>75</v>
      </c>
      <c r="AW190" s="165" t="s">
        <v>25</v>
      </c>
      <c r="AX190" s="165" t="s">
        <v>68</v>
      </c>
      <c r="AY190" s="166" t="s">
        <v>167</v>
      </c>
    </row>
    <row r="191" spans="2:51" s="172" customFormat="1" ht="12">
      <c r="B191" s="171"/>
      <c r="D191" s="161" t="s">
        <v>178</v>
      </c>
      <c r="E191" s="173" t="s">
        <v>1</v>
      </c>
      <c r="F191" s="174" t="s">
        <v>1280</v>
      </c>
      <c r="H191" s="175">
        <v>1.818</v>
      </c>
      <c r="L191" s="171"/>
      <c r="M191" s="176"/>
      <c r="N191" s="177"/>
      <c r="O191" s="177"/>
      <c r="P191" s="177"/>
      <c r="Q191" s="177"/>
      <c r="R191" s="177"/>
      <c r="S191" s="177"/>
      <c r="T191" s="178"/>
      <c r="AT191" s="173" t="s">
        <v>178</v>
      </c>
      <c r="AU191" s="173" t="s">
        <v>77</v>
      </c>
      <c r="AV191" s="172" t="s">
        <v>77</v>
      </c>
      <c r="AW191" s="172" t="s">
        <v>25</v>
      </c>
      <c r="AX191" s="172" t="s">
        <v>68</v>
      </c>
      <c r="AY191" s="173" t="s">
        <v>167</v>
      </c>
    </row>
    <row r="192" spans="2:51" s="180" customFormat="1" ht="12">
      <c r="B192" s="179"/>
      <c r="D192" s="161" t="s">
        <v>178</v>
      </c>
      <c r="E192" s="181" t="s">
        <v>1</v>
      </c>
      <c r="F192" s="182" t="s">
        <v>204</v>
      </c>
      <c r="H192" s="183">
        <v>1.818</v>
      </c>
      <c r="L192" s="179"/>
      <c r="M192" s="184"/>
      <c r="N192" s="185"/>
      <c r="O192" s="185"/>
      <c r="P192" s="185"/>
      <c r="Q192" s="185"/>
      <c r="R192" s="185"/>
      <c r="S192" s="185"/>
      <c r="T192" s="186"/>
      <c r="AT192" s="181" t="s">
        <v>178</v>
      </c>
      <c r="AU192" s="181" t="s">
        <v>77</v>
      </c>
      <c r="AV192" s="180" t="s">
        <v>174</v>
      </c>
      <c r="AW192" s="180" t="s">
        <v>25</v>
      </c>
      <c r="AX192" s="180" t="s">
        <v>75</v>
      </c>
      <c r="AY192" s="181" t="s">
        <v>167</v>
      </c>
    </row>
    <row r="193" spans="2:65" s="96" customFormat="1" ht="24" customHeight="1">
      <c r="B193" s="24"/>
      <c r="C193" s="149" t="s">
        <v>272</v>
      </c>
      <c r="D193" s="149" t="s">
        <v>169</v>
      </c>
      <c r="E193" s="150" t="s">
        <v>1281</v>
      </c>
      <c r="F193" s="151" t="s">
        <v>1282</v>
      </c>
      <c r="G193" s="152" t="s">
        <v>208</v>
      </c>
      <c r="H193" s="153">
        <v>3.36</v>
      </c>
      <c r="I193" s="3"/>
      <c r="J193" s="154">
        <f>ROUND(I193*H193,2)</f>
        <v>0</v>
      </c>
      <c r="K193" s="151" t="s">
        <v>173</v>
      </c>
      <c r="L193" s="24"/>
      <c r="M193" s="155" t="s">
        <v>1</v>
      </c>
      <c r="N193" s="156" t="s">
        <v>33</v>
      </c>
      <c r="O193" s="157">
        <v>1.04</v>
      </c>
      <c r="P193" s="157">
        <f>O193*H193</f>
        <v>3.4944</v>
      </c>
      <c r="Q193" s="157">
        <v>0.300328</v>
      </c>
      <c r="R193" s="157">
        <f>Q193*H193</f>
        <v>1.00910208</v>
      </c>
      <c r="S193" s="157">
        <v>0</v>
      </c>
      <c r="T193" s="158">
        <f>S193*H193</f>
        <v>0</v>
      </c>
      <c r="AR193" s="159" t="s">
        <v>174</v>
      </c>
      <c r="AT193" s="159" t="s">
        <v>169</v>
      </c>
      <c r="AU193" s="159" t="s">
        <v>77</v>
      </c>
      <c r="AY193" s="12" t="s">
        <v>167</v>
      </c>
      <c r="BE193" s="160">
        <f>IF(N193="základní",J193,0)</f>
        <v>0</v>
      </c>
      <c r="BF193" s="160">
        <f>IF(N193="snížená",J193,0)</f>
        <v>0</v>
      </c>
      <c r="BG193" s="160">
        <f>IF(N193="zákl. přenesená",J193,0)</f>
        <v>0</v>
      </c>
      <c r="BH193" s="160">
        <f>IF(N193="sníž. přenesená",J193,0)</f>
        <v>0</v>
      </c>
      <c r="BI193" s="160">
        <f>IF(N193="nulová",J193,0)</f>
        <v>0</v>
      </c>
      <c r="BJ193" s="12" t="s">
        <v>75</v>
      </c>
      <c r="BK193" s="160">
        <f>ROUND(I193*H193,2)</f>
        <v>0</v>
      </c>
      <c r="BL193" s="12" t="s">
        <v>174</v>
      </c>
      <c r="BM193" s="159" t="s">
        <v>1283</v>
      </c>
    </row>
    <row r="194" spans="2:47" s="96" customFormat="1" ht="29.25">
      <c r="B194" s="24"/>
      <c r="D194" s="161" t="s">
        <v>176</v>
      </c>
      <c r="F194" s="162" t="s">
        <v>1284</v>
      </c>
      <c r="L194" s="24"/>
      <c r="M194" s="163"/>
      <c r="N194" s="50"/>
      <c r="O194" s="50"/>
      <c r="P194" s="50"/>
      <c r="Q194" s="50"/>
      <c r="R194" s="50"/>
      <c r="S194" s="50"/>
      <c r="T194" s="51"/>
      <c r="AT194" s="12" t="s">
        <v>176</v>
      </c>
      <c r="AU194" s="12" t="s">
        <v>77</v>
      </c>
    </row>
    <row r="195" spans="2:51" s="165" customFormat="1" ht="12">
      <c r="B195" s="164"/>
      <c r="D195" s="161" t="s">
        <v>178</v>
      </c>
      <c r="E195" s="166" t="s">
        <v>1</v>
      </c>
      <c r="F195" s="167" t="s">
        <v>1278</v>
      </c>
      <c r="H195" s="166" t="s">
        <v>1</v>
      </c>
      <c r="L195" s="164"/>
      <c r="M195" s="168"/>
      <c r="N195" s="169"/>
      <c r="O195" s="169"/>
      <c r="P195" s="169"/>
      <c r="Q195" s="169"/>
      <c r="R195" s="169"/>
      <c r="S195" s="169"/>
      <c r="T195" s="170"/>
      <c r="AT195" s="166" t="s">
        <v>178</v>
      </c>
      <c r="AU195" s="166" t="s">
        <v>77</v>
      </c>
      <c r="AV195" s="165" t="s">
        <v>75</v>
      </c>
      <c r="AW195" s="165" t="s">
        <v>25</v>
      </c>
      <c r="AX195" s="165" t="s">
        <v>68</v>
      </c>
      <c r="AY195" s="166" t="s">
        <v>167</v>
      </c>
    </row>
    <row r="196" spans="2:51" s="165" customFormat="1" ht="12">
      <c r="B196" s="164"/>
      <c r="D196" s="161" t="s">
        <v>178</v>
      </c>
      <c r="E196" s="166" t="s">
        <v>1</v>
      </c>
      <c r="F196" s="167" t="s">
        <v>1285</v>
      </c>
      <c r="H196" s="166" t="s">
        <v>1</v>
      </c>
      <c r="L196" s="164"/>
      <c r="M196" s="168"/>
      <c r="N196" s="169"/>
      <c r="O196" s="169"/>
      <c r="P196" s="169"/>
      <c r="Q196" s="169"/>
      <c r="R196" s="169"/>
      <c r="S196" s="169"/>
      <c r="T196" s="170"/>
      <c r="AT196" s="166" t="s">
        <v>178</v>
      </c>
      <c r="AU196" s="166" t="s">
        <v>77</v>
      </c>
      <c r="AV196" s="165" t="s">
        <v>75</v>
      </c>
      <c r="AW196" s="165" t="s">
        <v>25</v>
      </c>
      <c r="AX196" s="165" t="s">
        <v>68</v>
      </c>
      <c r="AY196" s="166" t="s">
        <v>167</v>
      </c>
    </row>
    <row r="197" spans="2:51" s="172" customFormat="1" ht="12">
      <c r="B197" s="171"/>
      <c r="D197" s="161" t="s">
        <v>178</v>
      </c>
      <c r="E197" s="173" t="s">
        <v>1</v>
      </c>
      <c r="F197" s="174" t="s">
        <v>1286</v>
      </c>
      <c r="H197" s="175">
        <v>3.36</v>
      </c>
      <c r="L197" s="171"/>
      <c r="M197" s="176"/>
      <c r="N197" s="177"/>
      <c r="O197" s="177"/>
      <c r="P197" s="177"/>
      <c r="Q197" s="177"/>
      <c r="R197" s="177"/>
      <c r="S197" s="177"/>
      <c r="T197" s="178"/>
      <c r="AT197" s="173" t="s">
        <v>178</v>
      </c>
      <c r="AU197" s="173" t="s">
        <v>77</v>
      </c>
      <c r="AV197" s="172" t="s">
        <v>77</v>
      </c>
      <c r="AW197" s="172" t="s">
        <v>25</v>
      </c>
      <c r="AX197" s="172" t="s">
        <v>75</v>
      </c>
      <c r="AY197" s="173" t="s">
        <v>167</v>
      </c>
    </row>
    <row r="198" spans="2:65" s="96" customFormat="1" ht="16.5" customHeight="1">
      <c r="B198" s="24"/>
      <c r="C198" s="149" t="s">
        <v>8</v>
      </c>
      <c r="D198" s="149" t="s">
        <v>169</v>
      </c>
      <c r="E198" s="150" t="s">
        <v>1287</v>
      </c>
      <c r="F198" s="151" t="s">
        <v>1288</v>
      </c>
      <c r="G198" s="152" t="s">
        <v>508</v>
      </c>
      <c r="H198" s="153">
        <v>3</v>
      </c>
      <c r="I198" s="3"/>
      <c r="J198" s="154">
        <f>ROUND(I198*H198,2)</f>
        <v>0</v>
      </c>
      <c r="K198" s="151" t="s">
        <v>173</v>
      </c>
      <c r="L198" s="24"/>
      <c r="M198" s="155" t="s">
        <v>1</v>
      </c>
      <c r="N198" s="156" t="s">
        <v>33</v>
      </c>
      <c r="O198" s="157">
        <v>0.26</v>
      </c>
      <c r="P198" s="157">
        <f>O198*H198</f>
        <v>0.78</v>
      </c>
      <c r="Q198" s="157">
        <v>0.05455</v>
      </c>
      <c r="R198" s="157">
        <f>Q198*H198</f>
        <v>0.16365000000000002</v>
      </c>
      <c r="S198" s="157">
        <v>0</v>
      </c>
      <c r="T198" s="158">
        <f>S198*H198</f>
        <v>0</v>
      </c>
      <c r="AR198" s="159" t="s">
        <v>174</v>
      </c>
      <c r="AT198" s="159" t="s">
        <v>169</v>
      </c>
      <c r="AU198" s="159" t="s">
        <v>77</v>
      </c>
      <c r="AY198" s="12" t="s">
        <v>167</v>
      </c>
      <c r="BE198" s="160">
        <f>IF(N198="základní",J198,0)</f>
        <v>0</v>
      </c>
      <c r="BF198" s="160">
        <f>IF(N198="snížená",J198,0)</f>
        <v>0</v>
      </c>
      <c r="BG198" s="160">
        <f>IF(N198="zákl. přenesená",J198,0)</f>
        <v>0</v>
      </c>
      <c r="BH198" s="160">
        <f>IF(N198="sníž. přenesená",J198,0)</f>
        <v>0</v>
      </c>
      <c r="BI198" s="160">
        <f>IF(N198="nulová",J198,0)</f>
        <v>0</v>
      </c>
      <c r="BJ198" s="12" t="s">
        <v>75</v>
      </c>
      <c r="BK198" s="160">
        <f>ROUND(I198*H198,2)</f>
        <v>0</v>
      </c>
      <c r="BL198" s="12" t="s">
        <v>174</v>
      </c>
      <c r="BM198" s="159" t="s">
        <v>1289</v>
      </c>
    </row>
    <row r="199" spans="2:47" s="96" customFormat="1" ht="19.5">
      <c r="B199" s="24"/>
      <c r="D199" s="161" t="s">
        <v>176</v>
      </c>
      <c r="F199" s="162" t="s">
        <v>1290</v>
      </c>
      <c r="L199" s="24"/>
      <c r="M199" s="163"/>
      <c r="N199" s="50"/>
      <c r="O199" s="50"/>
      <c r="P199" s="50"/>
      <c r="Q199" s="50"/>
      <c r="R199" s="50"/>
      <c r="S199" s="50"/>
      <c r="T199" s="51"/>
      <c r="AT199" s="12" t="s">
        <v>176</v>
      </c>
      <c r="AU199" s="12" t="s">
        <v>77</v>
      </c>
    </row>
    <row r="200" spans="2:51" s="165" customFormat="1" ht="12">
      <c r="B200" s="164"/>
      <c r="D200" s="161" t="s">
        <v>178</v>
      </c>
      <c r="E200" s="166" t="s">
        <v>1</v>
      </c>
      <c r="F200" s="167" t="s">
        <v>1291</v>
      </c>
      <c r="H200" s="166" t="s">
        <v>1</v>
      </c>
      <c r="L200" s="164"/>
      <c r="M200" s="168"/>
      <c r="N200" s="169"/>
      <c r="O200" s="169"/>
      <c r="P200" s="169"/>
      <c r="Q200" s="169"/>
      <c r="R200" s="169"/>
      <c r="S200" s="169"/>
      <c r="T200" s="170"/>
      <c r="AT200" s="166" t="s">
        <v>178</v>
      </c>
      <c r="AU200" s="166" t="s">
        <v>77</v>
      </c>
      <c r="AV200" s="165" t="s">
        <v>75</v>
      </c>
      <c r="AW200" s="165" t="s">
        <v>25</v>
      </c>
      <c r="AX200" s="165" t="s">
        <v>68</v>
      </c>
      <c r="AY200" s="166" t="s">
        <v>167</v>
      </c>
    </row>
    <row r="201" spans="2:51" s="172" customFormat="1" ht="12">
      <c r="B201" s="171"/>
      <c r="D201" s="161" t="s">
        <v>178</v>
      </c>
      <c r="E201" s="173" t="s">
        <v>1</v>
      </c>
      <c r="F201" s="174" t="s">
        <v>186</v>
      </c>
      <c r="H201" s="175">
        <v>3</v>
      </c>
      <c r="L201" s="171"/>
      <c r="M201" s="176"/>
      <c r="N201" s="177"/>
      <c r="O201" s="177"/>
      <c r="P201" s="177"/>
      <c r="Q201" s="177"/>
      <c r="R201" s="177"/>
      <c r="S201" s="177"/>
      <c r="T201" s="178"/>
      <c r="AT201" s="173" t="s">
        <v>178</v>
      </c>
      <c r="AU201" s="173" t="s">
        <v>77</v>
      </c>
      <c r="AV201" s="172" t="s">
        <v>77</v>
      </c>
      <c r="AW201" s="172" t="s">
        <v>25</v>
      </c>
      <c r="AX201" s="172" t="s">
        <v>75</v>
      </c>
      <c r="AY201" s="173" t="s">
        <v>167</v>
      </c>
    </row>
    <row r="202" spans="2:65" s="96" customFormat="1" ht="24" customHeight="1">
      <c r="B202" s="24"/>
      <c r="C202" s="149" t="s">
        <v>296</v>
      </c>
      <c r="D202" s="149" t="s">
        <v>169</v>
      </c>
      <c r="E202" s="150" t="s">
        <v>1292</v>
      </c>
      <c r="F202" s="151" t="s">
        <v>1293</v>
      </c>
      <c r="G202" s="152" t="s">
        <v>727</v>
      </c>
      <c r="H202" s="153">
        <v>1.5</v>
      </c>
      <c r="I202" s="3"/>
      <c r="J202" s="154">
        <f>ROUND(I202*H202,2)</f>
        <v>0</v>
      </c>
      <c r="K202" s="151" t="s">
        <v>173</v>
      </c>
      <c r="L202" s="24"/>
      <c r="M202" s="155" t="s">
        <v>1</v>
      </c>
      <c r="N202" s="156" t="s">
        <v>33</v>
      </c>
      <c r="O202" s="157">
        <v>0.075</v>
      </c>
      <c r="P202" s="157">
        <f>O202*H202</f>
        <v>0.11249999999999999</v>
      </c>
      <c r="Q202" s="157">
        <v>0.0003375</v>
      </c>
      <c r="R202" s="157">
        <f>Q202*H202</f>
        <v>0.00050625</v>
      </c>
      <c r="S202" s="157">
        <v>0</v>
      </c>
      <c r="T202" s="158">
        <f>S202*H202</f>
        <v>0</v>
      </c>
      <c r="AR202" s="159" t="s">
        <v>174</v>
      </c>
      <c r="AT202" s="159" t="s">
        <v>169</v>
      </c>
      <c r="AU202" s="159" t="s">
        <v>77</v>
      </c>
      <c r="AY202" s="12" t="s">
        <v>167</v>
      </c>
      <c r="BE202" s="160">
        <f>IF(N202="základní",J202,0)</f>
        <v>0</v>
      </c>
      <c r="BF202" s="160">
        <f>IF(N202="snížená",J202,0)</f>
        <v>0</v>
      </c>
      <c r="BG202" s="160">
        <f>IF(N202="zákl. přenesená",J202,0)</f>
        <v>0</v>
      </c>
      <c r="BH202" s="160">
        <f>IF(N202="sníž. přenesená",J202,0)</f>
        <v>0</v>
      </c>
      <c r="BI202" s="160">
        <f>IF(N202="nulová",J202,0)</f>
        <v>0</v>
      </c>
      <c r="BJ202" s="12" t="s">
        <v>75</v>
      </c>
      <c r="BK202" s="160">
        <f>ROUND(I202*H202,2)</f>
        <v>0</v>
      </c>
      <c r="BL202" s="12" t="s">
        <v>174</v>
      </c>
      <c r="BM202" s="159" t="s">
        <v>1294</v>
      </c>
    </row>
    <row r="203" spans="2:47" s="96" customFormat="1" ht="19.5">
      <c r="B203" s="24"/>
      <c r="D203" s="161" t="s">
        <v>176</v>
      </c>
      <c r="F203" s="162" t="s">
        <v>1295</v>
      </c>
      <c r="L203" s="24"/>
      <c r="M203" s="163"/>
      <c r="N203" s="50"/>
      <c r="O203" s="50"/>
      <c r="P203" s="50"/>
      <c r="Q203" s="50"/>
      <c r="R203" s="50"/>
      <c r="S203" s="50"/>
      <c r="T203" s="51"/>
      <c r="AT203" s="12" t="s">
        <v>176</v>
      </c>
      <c r="AU203" s="12" t="s">
        <v>77</v>
      </c>
    </row>
    <row r="204" spans="2:51" s="165" customFormat="1" ht="12">
      <c r="B204" s="164"/>
      <c r="D204" s="161" t="s">
        <v>178</v>
      </c>
      <c r="E204" s="166" t="s">
        <v>1</v>
      </c>
      <c r="F204" s="167" t="s">
        <v>1296</v>
      </c>
      <c r="H204" s="166" t="s">
        <v>1</v>
      </c>
      <c r="L204" s="164"/>
      <c r="M204" s="168"/>
      <c r="N204" s="169"/>
      <c r="O204" s="169"/>
      <c r="P204" s="169"/>
      <c r="Q204" s="169"/>
      <c r="R204" s="169"/>
      <c r="S204" s="169"/>
      <c r="T204" s="170"/>
      <c r="AT204" s="166" t="s">
        <v>178</v>
      </c>
      <c r="AU204" s="166" t="s">
        <v>77</v>
      </c>
      <c r="AV204" s="165" t="s">
        <v>75</v>
      </c>
      <c r="AW204" s="165" t="s">
        <v>25</v>
      </c>
      <c r="AX204" s="165" t="s">
        <v>68</v>
      </c>
      <c r="AY204" s="166" t="s">
        <v>167</v>
      </c>
    </row>
    <row r="205" spans="2:51" s="172" customFormat="1" ht="12">
      <c r="B205" s="171"/>
      <c r="D205" s="161" t="s">
        <v>178</v>
      </c>
      <c r="E205" s="173" t="s">
        <v>1</v>
      </c>
      <c r="F205" s="174" t="s">
        <v>1297</v>
      </c>
      <c r="H205" s="175">
        <v>1.5</v>
      </c>
      <c r="L205" s="171"/>
      <c r="M205" s="176"/>
      <c r="N205" s="177"/>
      <c r="O205" s="177"/>
      <c r="P205" s="177"/>
      <c r="Q205" s="177"/>
      <c r="R205" s="177"/>
      <c r="S205" s="177"/>
      <c r="T205" s="178"/>
      <c r="AT205" s="173" t="s">
        <v>178</v>
      </c>
      <c r="AU205" s="173" t="s">
        <v>77</v>
      </c>
      <c r="AV205" s="172" t="s">
        <v>77</v>
      </c>
      <c r="AW205" s="172" t="s">
        <v>25</v>
      </c>
      <c r="AX205" s="172" t="s">
        <v>75</v>
      </c>
      <c r="AY205" s="173" t="s">
        <v>167</v>
      </c>
    </row>
    <row r="206" spans="2:65" s="96" customFormat="1" ht="24" customHeight="1">
      <c r="B206" s="24"/>
      <c r="C206" s="149" t="s">
        <v>301</v>
      </c>
      <c r="D206" s="149" t="s">
        <v>169</v>
      </c>
      <c r="E206" s="150" t="s">
        <v>1298</v>
      </c>
      <c r="F206" s="151" t="s">
        <v>1299</v>
      </c>
      <c r="G206" s="152" t="s">
        <v>208</v>
      </c>
      <c r="H206" s="153">
        <v>44.662</v>
      </c>
      <c r="I206" s="3"/>
      <c r="J206" s="154">
        <f>ROUND(I206*H206,2)</f>
        <v>0</v>
      </c>
      <c r="K206" s="151" t="s">
        <v>173</v>
      </c>
      <c r="L206" s="24"/>
      <c r="M206" s="155" t="s">
        <v>1</v>
      </c>
      <c r="N206" s="156" t="s">
        <v>33</v>
      </c>
      <c r="O206" s="157">
        <v>0.525</v>
      </c>
      <c r="P206" s="157">
        <f>O206*H206</f>
        <v>23.44755</v>
      </c>
      <c r="Q206" s="157">
        <v>0.06917</v>
      </c>
      <c r="R206" s="157">
        <f>Q206*H206</f>
        <v>3.08927054</v>
      </c>
      <c r="S206" s="157">
        <v>0</v>
      </c>
      <c r="T206" s="158">
        <f>S206*H206</f>
        <v>0</v>
      </c>
      <c r="AR206" s="159" t="s">
        <v>174</v>
      </c>
      <c r="AT206" s="159" t="s">
        <v>169</v>
      </c>
      <c r="AU206" s="159" t="s">
        <v>77</v>
      </c>
      <c r="AY206" s="12" t="s">
        <v>167</v>
      </c>
      <c r="BE206" s="160">
        <f>IF(N206="základní",J206,0)</f>
        <v>0</v>
      </c>
      <c r="BF206" s="160">
        <f>IF(N206="snížená",J206,0)</f>
        <v>0</v>
      </c>
      <c r="BG206" s="160">
        <f>IF(N206="zákl. přenesená",J206,0)</f>
        <v>0</v>
      </c>
      <c r="BH206" s="160">
        <f>IF(N206="sníž. přenesená",J206,0)</f>
        <v>0</v>
      </c>
      <c r="BI206" s="160">
        <f>IF(N206="nulová",J206,0)</f>
        <v>0</v>
      </c>
      <c r="BJ206" s="12" t="s">
        <v>75</v>
      </c>
      <c r="BK206" s="160">
        <f>ROUND(I206*H206,2)</f>
        <v>0</v>
      </c>
      <c r="BL206" s="12" t="s">
        <v>174</v>
      </c>
      <c r="BM206" s="159" t="s">
        <v>1300</v>
      </c>
    </row>
    <row r="207" spans="2:47" s="96" customFormat="1" ht="19.5">
      <c r="B207" s="24"/>
      <c r="D207" s="161" t="s">
        <v>176</v>
      </c>
      <c r="F207" s="162" t="s">
        <v>1301</v>
      </c>
      <c r="L207" s="24"/>
      <c r="M207" s="163"/>
      <c r="N207" s="50"/>
      <c r="O207" s="50"/>
      <c r="P207" s="50"/>
      <c r="Q207" s="50"/>
      <c r="R207" s="50"/>
      <c r="S207" s="50"/>
      <c r="T207" s="51"/>
      <c r="AT207" s="12" t="s">
        <v>176</v>
      </c>
      <c r="AU207" s="12" t="s">
        <v>77</v>
      </c>
    </row>
    <row r="208" spans="2:51" s="165" customFormat="1" ht="12">
      <c r="B208" s="164"/>
      <c r="D208" s="161" t="s">
        <v>178</v>
      </c>
      <c r="E208" s="166" t="s">
        <v>1</v>
      </c>
      <c r="F208" s="167" t="s">
        <v>1296</v>
      </c>
      <c r="H208" s="166" t="s">
        <v>1</v>
      </c>
      <c r="L208" s="164"/>
      <c r="M208" s="168"/>
      <c r="N208" s="169"/>
      <c r="O208" s="169"/>
      <c r="P208" s="169"/>
      <c r="Q208" s="169"/>
      <c r="R208" s="169"/>
      <c r="S208" s="169"/>
      <c r="T208" s="170"/>
      <c r="AT208" s="166" t="s">
        <v>178</v>
      </c>
      <c r="AU208" s="166" t="s">
        <v>77</v>
      </c>
      <c r="AV208" s="165" t="s">
        <v>75</v>
      </c>
      <c r="AW208" s="165" t="s">
        <v>25</v>
      </c>
      <c r="AX208" s="165" t="s">
        <v>68</v>
      </c>
      <c r="AY208" s="166" t="s">
        <v>167</v>
      </c>
    </row>
    <row r="209" spans="2:51" s="172" customFormat="1" ht="12">
      <c r="B209" s="171"/>
      <c r="D209" s="161" t="s">
        <v>178</v>
      </c>
      <c r="E209" s="173" t="s">
        <v>1</v>
      </c>
      <c r="F209" s="174" t="s">
        <v>1302</v>
      </c>
      <c r="H209" s="175">
        <v>11.841</v>
      </c>
      <c r="L209" s="171"/>
      <c r="M209" s="176"/>
      <c r="N209" s="177"/>
      <c r="O209" s="177"/>
      <c r="P209" s="177"/>
      <c r="Q209" s="177"/>
      <c r="R209" s="177"/>
      <c r="S209" s="177"/>
      <c r="T209" s="178"/>
      <c r="AT209" s="173" t="s">
        <v>178</v>
      </c>
      <c r="AU209" s="173" t="s">
        <v>77</v>
      </c>
      <c r="AV209" s="172" t="s">
        <v>77</v>
      </c>
      <c r="AW209" s="172" t="s">
        <v>25</v>
      </c>
      <c r="AX209" s="172" t="s">
        <v>68</v>
      </c>
      <c r="AY209" s="173" t="s">
        <v>167</v>
      </c>
    </row>
    <row r="210" spans="2:51" s="165" customFormat="1" ht="12">
      <c r="B210" s="164"/>
      <c r="D210" s="161" t="s">
        <v>178</v>
      </c>
      <c r="E210" s="166" t="s">
        <v>1</v>
      </c>
      <c r="F210" s="167" t="s">
        <v>1303</v>
      </c>
      <c r="H210" s="166" t="s">
        <v>1</v>
      </c>
      <c r="L210" s="164"/>
      <c r="M210" s="168"/>
      <c r="N210" s="169"/>
      <c r="O210" s="169"/>
      <c r="P210" s="169"/>
      <c r="Q210" s="169"/>
      <c r="R210" s="169"/>
      <c r="S210" s="169"/>
      <c r="T210" s="170"/>
      <c r="AT210" s="166" t="s">
        <v>178</v>
      </c>
      <c r="AU210" s="166" t="s">
        <v>77</v>
      </c>
      <c r="AV210" s="165" t="s">
        <v>75</v>
      </c>
      <c r="AW210" s="165" t="s">
        <v>25</v>
      </c>
      <c r="AX210" s="165" t="s">
        <v>68</v>
      </c>
      <c r="AY210" s="166" t="s">
        <v>167</v>
      </c>
    </row>
    <row r="211" spans="2:51" s="172" customFormat="1" ht="22.5">
      <c r="B211" s="171"/>
      <c r="D211" s="161" t="s">
        <v>178</v>
      </c>
      <c r="E211" s="173" t="s">
        <v>1</v>
      </c>
      <c r="F211" s="174" t="s">
        <v>1304</v>
      </c>
      <c r="H211" s="175">
        <v>32.821</v>
      </c>
      <c r="L211" s="171"/>
      <c r="M211" s="176"/>
      <c r="N211" s="177"/>
      <c r="O211" s="177"/>
      <c r="P211" s="177"/>
      <c r="Q211" s="177"/>
      <c r="R211" s="177"/>
      <c r="S211" s="177"/>
      <c r="T211" s="178"/>
      <c r="AT211" s="173" t="s">
        <v>178</v>
      </c>
      <c r="AU211" s="173" t="s">
        <v>77</v>
      </c>
      <c r="AV211" s="172" t="s">
        <v>77</v>
      </c>
      <c r="AW211" s="172" t="s">
        <v>25</v>
      </c>
      <c r="AX211" s="172" t="s">
        <v>68</v>
      </c>
      <c r="AY211" s="173" t="s">
        <v>167</v>
      </c>
    </row>
    <row r="212" spans="2:51" s="180" customFormat="1" ht="12">
      <c r="B212" s="179"/>
      <c r="D212" s="161" t="s">
        <v>178</v>
      </c>
      <c r="E212" s="181" t="s">
        <v>1</v>
      </c>
      <c r="F212" s="182" t="s">
        <v>204</v>
      </c>
      <c r="H212" s="183">
        <v>44.662</v>
      </c>
      <c r="L212" s="179"/>
      <c r="M212" s="184"/>
      <c r="N212" s="185"/>
      <c r="O212" s="185"/>
      <c r="P212" s="185"/>
      <c r="Q212" s="185"/>
      <c r="R212" s="185"/>
      <c r="S212" s="185"/>
      <c r="T212" s="186"/>
      <c r="AT212" s="181" t="s">
        <v>178</v>
      </c>
      <c r="AU212" s="181" t="s">
        <v>77</v>
      </c>
      <c r="AV212" s="180" t="s">
        <v>174</v>
      </c>
      <c r="AW212" s="180" t="s">
        <v>25</v>
      </c>
      <c r="AX212" s="180" t="s">
        <v>75</v>
      </c>
      <c r="AY212" s="181" t="s">
        <v>167</v>
      </c>
    </row>
    <row r="213" spans="2:65" s="96" customFormat="1" ht="24" customHeight="1">
      <c r="B213" s="24"/>
      <c r="C213" s="149" t="s">
        <v>306</v>
      </c>
      <c r="D213" s="149" t="s">
        <v>169</v>
      </c>
      <c r="E213" s="150" t="s">
        <v>1305</v>
      </c>
      <c r="F213" s="151" t="s">
        <v>1306</v>
      </c>
      <c r="G213" s="152" t="s">
        <v>508</v>
      </c>
      <c r="H213" s="153">
        <v>3</v>
      </c>
      <c r="I213" s="3"/>
      <c r="J213" s="154">
        <f>ROUND(I213*H213,2)</f>
        <v>0</v>
      </c>
      <c r="K213" s="151" t="s">
        <v>173</v>
      </c>
      <c r="L213" s="24"/>
      <c r="M213" s="155" t="s">
        <v>1</v>
      </c>
      <c r="N213" s="156" t="s">
        <v>33</v>
      </c>
      <c r="O213" s="157">
        <v>0.192</v>
      </c>
      <c r="P213" s="157">
        <f>O213*H213</f>
        <v>0.5760000000000001</v>
      </c>
      <c r="Q213" s="157">
        <v>0.02628</v>
      </c>
      <c r="R213" s="157">
        <f>Q213*H213</f>
        <v>0.07884000000000001</v>
      </c>
      <c r="S213" s="157">
        <v>0</v>
      </c>
      <c r="T213" s="158">
        <f>S213*H213</f>
        <v>0</v>
      </c>
      <c r="AR213" s="159" t="s">
        <v>174</v>
      </c>
      <c r="AT213" s="159" t="s">
        <v>169</v>
      </c>
      <c r="AU213" s="159" t="s">
        <v>77</v>
      </c>
      <c r="AY213" s="12" t="s">
        <v>167</v>
      </c>
      <c r="BE213" s="160">
        <f>IF(N213="základní",J213,0)</f>
        <v>0</v>
      </c>
      <c r="BF213" s="160">
        <f>IF(N213="snížená",J213,0)</f>
        <v>0</v>
      </c>
      <c r="BG213" s="160">
        <f>IF(N213="zákl. přenesená",J213,0)</f>
        <v>0</v>
      </c>
      <c r="BH213" s="160">
        <f>IF(N213="sníž. přenesená",J213,0)</f>
        <v>0</v>
      </c>
      <c r="BI213" s="160">
        <f>IF(N213="nulová",J213,0)</f>
        <v>0</v>
      </c>
      <c r="BJ213" s="12" t="s">
        <v>75</v>
      </c>
      <c r="BK213" s="160">
        <f>ROUND(I213*H213,2)</f>
        <v>0</v>
      </c>
      <c r="BL213" s="12" t="s">
        <v>174</v>
      </c>
      <c r="BM213" s="159" t="s">
        <v>1307</v>
      </c>
    </row>
    <row r="214" spans="2:47" s="96" customFormat="1" ht="29.25">
      <c r="B214" s="24"/>
      <c r="D214" s="161" t="s">
        <v>176</v>
      </c>
      <c r="F214" s="162" t="s">
        <v>1308</v>
      </c>
      <c r="L214" s="24"/>
      <c r="M214" s="163"/>
      <c r="N214" s="50"/>
      <c r="O214" s="50"/>
      <c r="P214" s="50"/>
      <c r="Q214" s="50"/>
      <c r="R214" s="50"/>
      <c r="S214" s="50"/>
      <c r="T214" s="51"/>
      <c r="AT214" s="12" t="s">
        <v>176</v>
      </c>
      <c r="AU214" s="12" t="s">
        <v>77</v>
      </c>
    </row>
    <row r="215" spans="2:51" s="172" customFormat="1" ht="12">
      <c r="B215" s="171"/>
      <c r="D215" s="161" t="s">
        <v>178</v>
      </c>
      <c r="E215" s="173" t="s">
        <v>1</v>
      </c>
      <c r="F215" s="174" t="s">
        <v>186</v>
      </c>
      <c r="H215" s="175">
        <v>3</v>
      </c>
      <c r="L215" s="171"/>
      <c r="M215" s="176"/>
      <c r="N215" s="177"/>
      <c r="O215" s="177"/>
      <c r="P215" s="177"/>
      <c r="Q215" s="177"/>
      <c r="R215" s="177"/>
      <c r="S215" s="177"/>
      <c r="T215" s="178"/>
      <c r="AT215" s="173" t="s">
        <v>178</v>
      </c>
      <c r="AU215" s="173" t="s">
        <v>77</v>
      </c>
      <c r="AV215" s="172" t="s">
        <v>77</v>
      </c>
      <c r="AW215" s="172" t="s">
        <v>25</v>
      </c>
      <c r="AX215" s="172" t="s">
        <v>68</v>
      </c>
      <c r="AY215" s="173" t="s">
        <v>167</v>
      </c>
    </row>
    <row r="216" spans="2:51" s="180" customFormat="1" ht="12">
      <c r="B216" s="179"/>
      <c r="D216" s="161" t="s">
        <v>178</v>
      </c>
      <c r="E216" s="181" t="s">
        <v>1</v>
      </c>
      <c r="F216" s="182" t="s">
        <v>204</v>
      </c>
      <c r="H216" s="183">
        <v>3</v>
      </c>
      <c r="L216" s="179"/>
      <c r="M216" s="184"/>
      <c r="N216" s="185"/>
      <c r="O216" s="185"/>
      <c r="P216" s="185"/>
      <c r="Q216" s="185"/>
      <c r="R216" s="185"/>
      <c r="S216" s="185"/>
      <c r="T216" s="186"/>
      <c r="AT216" s="181" t="s">
        <v>178</v>
      </c>
      <c r="AU216" s="181" t="s">
        <v>77</v>
      </c>
      <c r="AV216" s="180" t="s">
        <v>174</v>
      </c>
      <c r="AW216" s="180" t="s">
        <v>25</v>
      </c>
      <c r="AX216" s="180" t="s">
        <v>75</v>
      </c>
      <c r="AY216" s="181" t="s">
        <v>167</v>
      </c>
    </row>
    <row r="217" spans="2:63" s="137" customFormat="1" ht="22.9" customHeight="1">
      <c r="B217" s="136"/>
      <c r="D217" s="138" t="s">
        <v>67</v>
      </c>
      <c r="E217" s="147" t="s">
        <v>174</v>
      </c>
      <c r="F217" s="147" t="s">
        <v>244</v>
      </c>
      <c r="J217" s="148">
        <f>BK217</f>
        <v>0</v>
      </c>
      <c r="L217" s="136"/>
      <c r="M217" s="141"/>
      <c r="N217" s="142"/>
      <c r="O217" s="142"/>
      <c r="P217" s="143">
        <f>SUM(P218:P235)</f>
        <v>18.141507999999998</v>
      </c>
      <c r="Q217" s="142"/>
      <c r="R217" s="143">
        <f>SUM(R218:R235)</f>
        <v>4.470698784400001</v>
      </c>
      <c r="S217" s="142"/>
      <c r="T217" s="144">
        <f>SUM(T218:T235)</f>
        <v>0</v>
      </c>
      <c r="AR217" s="138" t="s">
        <v>75</v>
      </c>
      <c r="AT217" s="145" t="s">
        <v>67</v>
      </c>
      <c r="AU217" s="145" t="s">
        <v>75</v>
      </c>
      <c r="AY217" s="138" t="s">
        <v>167</v>
      </c>
      <c r="BK217" s="146">
        <f>SUM(BK218:BK235)</f>
        <v>0</v>
      </c>
    </row>
    <row r="218" spans="2:65" s="96" customFormat="1" ht="16.5" customHeight="1">
      <c r="B218" s="24"/>
      <c r="C218" s="149" t="s">
        <v>339</v>
      </c>
      <c r="D218" s="149" t="s">
        <v>169</v>
      </c>
      <c r="E218" s="150" t="s">
        <v>258</v>
      </c>
      <c r="F218" s="151" t="s">
        <v>259</v>
      </c>
      <c r="G218" s="152" t="s">
        <v>172</v>
      </c>
      <c r="H218" s="153">
        <v>1.745</v>
      </c>
      <c r="I218" s="3"/>
      <c r="J218" s="154">
        <f>ROUND(I218*H218,2)</f>
        <v>0</v>
      </c>
      <c r="K218" s="151" t="s">
        <v>173</v>
      </c>
      <c r="L218" s="24"/>
      <c r="M218" s="155" t="s">
        <v>1</v>
      </c>
      <c r="N218" s="156" t="s">
        <v>33</v>
      </c>
      <c r="O218" s="157">
        <v>1.448</v>
      </c>
      <c r="P218" s="157">
        <f>O218*H218</f>
        <v>2.52676</v>
      </c>
      <c r="Q218" s="157">
        <v>2.453395</v>
      </c>
      <c r="R218" s="157">
        <f>Q218*H218</f>
        <v>4.281174275000001</v>
      </c>
      <c r="S218" s="157">
        <v>0</v>
      </c>
      <c r="T218" s="158">
        <f>S218*H218</f>
        <v>0</v>
      </c>
      <c r="AR218" s="159" t="s">
        <v>174</v>
      </c>
      <c r="AT218" s="159" t="s">
        <v>169</v>
      </c>
      <c r="AU218" s="159" t="s">
        <v>77</v>
      </c>
      <c r="AY218" s="12" t="s">
        <v>167</v>
      </c>
      <c r="BE218" s="160">
        <f>IF(N218="základní",J218,0)</f>
        <v>0</v>
      </c>
      <c r="BF218" s="160">
        <f>IF(N218="snížená",J218,0)</f>
        <v>0</v>
      </c>
      <c r="BG218" s="160">
        <f>IF(N218="zákl. přenesená",J218,0)</f>
        <v>0</v>
      </c>
      <c r="BH218" s="160">
        <f>IF(N218="sníž. přenesená",J218,0)</f>
        <v>0</v>
      </c>
      <c r="BI218" s="160">
        <f>IF(N218="nulová",J218,0)</f>
        <v>0</v>
      </c>
      <c r="BJ218" s="12" t="s">
        <v>75</v>
      </c>
      <c r="BK218" s="160">
        <f>ROUND(I218*H218,2)</f>
        <v>0</v>
      </c>
      <c r="BL218" s="12" t="s">
        <v>174</v>
      </c>
      <c r="BM218" s="159" t="s">
        <v>1309</v>
      </c>
    </row>
    <row r="219" spans="2:47" s="96" customFormat="1" ht="19.5">
      <c r="B219" s="24"/>
      <c r="D219" s="161" t="s">
        <v>176</v>
      </c>
      <c r="F219" s="162" t="s">
        <v>261</v>
      </c>
      <c r="L219" s="24"/>
      <c r="M219" s="163"/>
      <c r="N219" s="50"/>
      <c r="O219" s="50"/>
      <c r="P219" s="50"/>
      <c r="Q219" s="50"/>
      <c r="R219" s="50"/>
      <c r="S219" s="50"/>
      <c r="T219" s="51"/>
      <c r="AT219" s="12" t="s">
        <v>176</v>
      </c>
      <c r="AU219" s="12" t="s">
        <v>77</v>
      </c>
    </row>
    <row r="220" spans="2:51" s="165" customFormat="1" ht="12">
      <c r="B220" s="164"/>
      <c r="D220" s="161" t="s">
        <v>178</v>
      </c>
      <c r="E220" s="166" t="s">
        <v>1</v>
      </c>
      <c r="F220" s="167" t="s">
        <v>1310</v>
      </c>
      <c r="H220" s="166" t="s">
        <v>1</v>
      </c>
      <c r="L220" s="164"/>
      <c r="M220" s="168"/>
      <c r="N220" s="169"/>
      <c r="O220" s="169"/>
      <c r="P220" s="169"/>
      <c r="Q220" s="169"/>
      <c r="R220" s="169"/>
      <c r="S220" s="169"/>
      <c r="T220" s="170"/>
      <c r="AT220" s="166" t="s">
        <v>178</v>
      </c>
      <c r="AU220" s="166" t="s">
        <v>77</v>
      </c>
      <c r="AV220" s="165" t="s">
        <v>75</v>
      </c>
      <c r="AW220" s="165" t="s">
        <v>25</v>
      </c>
      <c r="AX220" s="165" t="s">
        <v>68</v>
      </c>
      <c r="AY220" s="166" t="s">
        <v>167</v>
      </c>
    </row>
    <row r="221" spans="2:51" s="172" customFormat="1" ht="12">
      <c r="B221" s="171"/>
      <c r="D221" s="161" t="s">
        <v>178</v>
      </c>
      <c r="E221" s="173" t="s">
        <v>1</v>
      </c>
      <c r="F221" s="174" t="s">
        <v>1311</v>
      </c>
      <c r="H221" s="175">
        <v>1.745</v>
      </c>
      <c r="L221" s="171"/>
      <c r="M221" s="176"/>
      <c r="N221" s="177"/>
      <c r="O221" s="177"/>
      <c r="P221" s="177"/>
      <c r="Q221" s="177"/>
      <c r="R221" s="177"/>
      <c r="S221" s="177"/>
      <c r="T221" s="178"/>
      <c r="AT221" s="173" t="s">
        <v>178</v>
      </c>
      <c r="AU221" s="173" t="s">
        <v>77</v>
      </c>
      <c r="AV221" s="172" t="s">
        <v>77</v>
      </c>
      <c r="AW221" s="172" t="s">
        <v>25</v>
      </c>
      <c r="AX221" s="172" t="s">
        <v>75</v>
      </c>
      <c r="AY221" s="173" t="s">
        <v>167</v>
      </c>
    </row>
    <row r="222" spans="2:65" s="96" customFormat="1" ht="16.5" customHeight="1">
      <c r="B222" s="24"/>
      <c r="C222" s="149" t="s">
        <v>344</v>
      </c>
      <c r="D222" s="149" t="s">
        <v>169</v>
      </c>
      <c r="E222" s="150" t="s">
        <v>273</v>
      </c>
      <c r="F222" s="151" t="s">
        <v>274</v>
      </c>
      <c r="G222" s="152" t="s">
        <v>208</v>
      </c>
      <c r="H222" s="153">
        <v>11.788</v>
      </c>
      <c r="I222" s="3"/>
      <c r="J222" s="154">
        <f>ROUND(I222*H222,2)</f>
        <v>0</v>
      </c>
      <c r="K222" s="151" t="s">
        <v>173</v>
      </c>
      <c r="L222" s="24"/>
      <c r="M222" s="155" t="s">
        <v>1</v>
      </c>
      <c r="N222" s="156" t="s">
        <v>33</v>
      </c>
      <c r="O222" s="157">
        <v>0.681</v>
      </c>
      <c r="P222" s="157">
        <f>O222*H222</f>
        <v>8.027628</v>
      </c>
      <c r="Q222" s="157">
        <v>0.00519464</v>
      </c>
      <c r="R222" s="157">
        <f>Q222*H222</f>
        <v>0.061234416320000006</v>
      </c>
      <c r="S222" s="157">
        <v>0</v>
      </c>
      <c r="T222" s="158">
        <f>S222*H222</f>
        <v>0</v>
      </c>
      <c r="AR222" s="159" t="s">
        <v>174</v>
      </c>
      <c r="AT222" s="159" t="s">
        <v>169</v>
      </c>
      <c r="AU222" s="159" t="s">
        <v>77</v>
      </c>
      <c r="AY222" s="12" t="s">
        <v>167</v>
      </c>
      <c r="BE222" s="160">
        <f>IF(N222="základní",J222,0)</f>
        <v>0</v>
      </c>
      <c r="BF222" s="160">
        <f>IF(N222="snížená",J222,0)</f>
        <v>0</v>
      </c>
      <c r="BG222" s="160">
        <f>IF(N222="zákl. přenesená",J222,0)</f>
        <v>0</v>
      </c>
      <c r="BH222" s="160">
        <f>IF(N222="sníž. přenesená",J222,0)</f>
        <v>0</v>
      </c>
      <c r="BI222" s="160">
        <f>IF(N222="nulová",J222,0)</f>
        <v>0</v>
      </c>
      <c r="BJ222" s="12" t="s">
        <v>75</v>
      </c>
      <c r="BK222" s="160">
        <f>ROUND(I222*H222,2)</f>
        <v>0</v>
      </c>
      <c r="BL222" s="12" t="s">
        <v>174</v>
      </c>
      <c r="BM222" s="159" t="s">
        <v>1312</v>
      </c>
    </row>
    <row r="223" spans="2:47" s="96" customFormat="1" ht="12">
      <c r="B223" s="24"/>
      <c r="D223" s="161" t="s">
        <v>176</v>
      </c>
      <c r="F223" s="162" t="s">
        <v>276</v>
      </c>
      <c r="L223" s="24"/>
      <c r="M223" s="163"/>
      <c r="N223" s="50"/>
      <c r="O223" s="50"/>
      <c r="P223" s="50"/>
      <c r="Q223" s="50"/>
      <c r="R223" s="50"/>
      <c r="S223" s="50"/>
      <c r="T223" s="51"/>
      <c r="AT223" s="12" t="s">
        <v>176</v>
      </c>
      <c r="AU223" s="12" t="s">
        <v>77</v>
      </c>
    </row>
    <row r="224" spans="2:51" s="165" customFormat="1" ht="12">
      <c r="B224" s="164"/>
      <c r="D224" s="161" t="s">
        <v>178</v>
      </c>
      <c r="E224" s="166" t="s">
        <v>1</v>
      </c>
      <c r="F224" s="167" t="s">
        <v>1313</v>
      </c>
      <c r="H224" s="166" t="s">
        <v>1</v>
      </c>
      <c r="L224" s="164"/>
      <c r="M224" s="168"/>
      <c r="N224" s="169"/>
      <c r="O224" s="169"/>
      <c r="P224" s="169"/>
      <c r="Q224" s="169"/>
      <c r="R224" s="169"/>
      <c r="S224" s="169"/>
      <c r="T224" s="170"/>
      <c r="AT224" s="166" t="s">
        <v>178</v>
      </c>
      <c r="AU224" s="166" t="s">
        <v>77</v>
      </c>
      <c r="AV224" s="165" t="s">
        <v>75</v>
      </c>
      <c r="AW224" s="165" t="s">
        <v>25</v>
      </c>
      <c r="AX224" s="165" t="s">
        <v>68</v>
      </c>
      <c r="AY224" s="166" t="s">
        <v>167</v>
      </c>
    </row>
    <row r="225" spans="2:51" s="172" customFormat="1" ht="12">
      <c r="B225" s="171"/>
      <c r="D225" s="161" t="s">
        <v>178</v>
      </c>
      <c r="E225" s="173" t="s">
        <v>1</v>
      </c>
      <c r="F225" s="174" t="s">
        <v>1314</v>
      </c>
      <c r="H225" s="175">
        <v>11.788</v>
      </c>
      <c r="L225" s="171"/>
      <c r="M225" s="176"/>
      <c r="N225" s="177"/>
      <c r="O225" s="177"/>
      <c r="P225" s="177"/>
      <c r="Q225" s="177"/>
      <c r="R225" s="177"/>
      <c r="S225" s="177"/>
      <c r="T225" s="178"/>
      <c r="AT225" s="173" t="s">
        <v>178</v>
      </c>
      <c r="AU225" s="173" t="s">
        <v>77</v>
      </c>
      <c r="AV225" s="172" t="s">
        <v>77</v>
      </c>
      <c r="AW225" s="172" t="s">
        <v>25</v>
      </c>
      <c r="AX225" s="172" t="s">
        <v>75</v>
      </c>
      <c r="AY225" s="173" t="s">
        <v>167</v>
      </c>
    </row>
    <row r="226" spans="2:65" s="96" customFormat="1" ht="16.5" customHeight="1">
      <c r="B226" s="24"/>
      <c r="C226" s="149" t="s">
        <v>364</v>
      </c>
      <c r="D226" s="149" t="s">
        <v>169</v>
      </c>
      <c r="E226" s="150" t="s">
        <v>280</v>
      </c>
      <c r="F226" s="151" t="s">
        <v>281</v>
      </c>
      <c r="G226" s="152" t="s">
        <v>208</v>
      </c>
      <c r="H226" s="153">
        <v>11.788</v>
      </c>
      <c r="I226" s="3"/>
      <c r="J226" s="154">
        <f>ROUND(I226*H226,2)</f>
        <v>0</v>
      </c>
      <c r="K226" s="151" t="s">
        <v>173</v>
      </c>
      <c r="L226" s="24"/>
      <c r="M226" s="155" t="s">
        <v>1</v>
      </c>
      <c r="N226" s="156" t="s">
        <v>33</v>
      </c>
      <c r="O226" s="157">
        <v>0.24</v>
      </c>
      <c r="P226" s="157">
        <f>O226*H226</f>
        <v>2.82912</v>
      </c>
      <c r="Q226" s="157">
        <v>0</v>
      </c>
      <c r="R226" s="157">
        <f>Q226*H226</f>
        <v>0</v>
      </c>
      <c r="S226" s="157">
        <v>0</v>
      </c>
      <c r="T226" s="158">
        <f>S226*H226</f>
        <v>0</v>
      </c>
      <c r="AR226" s="159" t="s">
        <v>174</v>
      </c>
      <c r="AT226" s="159" t="s">
        <v>169</v>
      </c>
      <c r="AU226" s="159" t="s">
        <v>77</v>
      </c>
      <c r="AY226" s="12" t="s">
        <v>167</v>
      </c>
      <c r="BE226" s="160">
        <f>IF(N226="základní",J226,0)</f>
        <v>0</v>
      </c>
      <c r="BF226" s="160">
        <f>IF(N226="snížená",J226,0)</f>
        <v>0</v>
      </c>
      <c r="BG226" s="160">
        <f>IF(N226="zákl. přenesená",J226,0)</f>
        <v>0</v>
      </c>
      <c r="BH226" s="160">
        <f>IF(N226="sníž. přenesená",J226,0)</f>
        <v>0</v>
      </c>
      <c r="BI226" s="160">
        <f>IF(N226="nulová",J226,0)</f>
        <v>0</v>
      </c>
      <c r="BJ226" s="12" t="s">
        <v>75</v>
      </c>
      <c r="BK226" s="160">
        <f>ROUND(I226*H226,2)</f>
        <v>0</v>
      </c>
      <c r="BL226" s="12" t="s">
        <v>174</v>
      </c>
      <c r="BM226" s="159" t="s">
        <v>1315</v>
      </c>
    </row>
    <row r="227" spans="2:47" s="96" customFormat="1" ht="12">
      <c r="B227" s="24"/>
      <c r="D227" s="161" t="s">
        <v>176</v>
      </c>
      <c r="F227" s="162" t="s">
        <v>283</v>
      </c>
      <c r="L227" s="24"/>
      <c r="M227" s="163"/>
      <c r="N227" s="50"/>
      <c r="O227" s="50"/>
      <c r="P227" s="50"/>
      <c r="Q227" s="50"/>
      <c r="R227" s="50"/>
      <c r="S227" s="50"/>
      <c r="T227" s="51"/>
      <c r="AT227" s="12" t="s">
        <v>176</v>
      </c>
      <c r="AU227" s="12" t="s">
        <v>77</v>
      </c>
    </row>
    <row r="228" spans="2:65" s="96" customFormat="1" ht="24" customHeight="1">
      <c r="B228" s="24"/>
      <c r="C228" s="149" t="s">
        <v>370</v>
      </c>
      <c r="D228" s="149" t="s">
        <v>169</v>
      </c>
      <c r="E228" s="150" t="s">
        <v>1316</v>
      </c>
      <c r="F228" s="151" t="s">
        <v>1317</v>
      </c>
      <c r="G228" s="152" t="s">
        <v>216</v>
      </c>
      <c r="H228" s="153">
        <v>0.122</v>
      </c>
      <c r="I228" s="3"/>
      <c r="J228" s="154">
        <f>ROUND(I228*H228,2)</f>
        <v>0</v>
      </c>
      <c r="K228" s="151" t="s">
        <v>173</v>
      </c>
      <c r="L228" s="24"/>
      <c r="M228" s="155" t="s">
        <v>1</v>
      </c>
      <c r="N228" s="156" t="s">
        <v>33</v>
      </c>
      <c r="O228" s="157">
        <v>39</v>
      </c>
      <c r="P228" s="157">
        <f>O228*H228</f>
        <v>4.758</v>
      </c>
      <c r="Q228" s="157">
        <v>1.05155814</v>
      </c>
      <c r="R228" s="157">
        <f>Q228*H228</f>
        <v>0.12829009308</v>
      </c>
      <c r="S228" s="157">
        <v>0</v>
      </c>
      <c r="T228" s="158">
        <f>S228*H228</f>
        <v>0</v>
      </c>
      <c r="AR228" s="159" t="s">
        <v>174</v>
      </c>
      <c r="AT228" s="159" t="s">
        <v>169</v>
      </c>
      <c r="AU228" s="159" t="s">
        <v>77</v>
      </c>
      <c r="AY228" s="12" t="s">
        <v>167</v>
      </c>
      <c r="BE228" s="160">
        <f>IF(N228="základní",J228,0)</f>
        <v>0</v>
      </c>
      <c r="BF228" s="160">
        <f>IF(N228="snížená",J228,0)</f>
        <v>0</v>
      </c>
      <c r="BG228" s="160">
        <f>IF(N228="zákl. přenesená",J228,0)</f>
        <v>0</v>
      </c>
      <c r="BH228" s="160">
        <f>IF(N228="sníž. přenesená",J228,0)</f>
        <v>0</v>
      </c>
      <c r="BI228" s="160">
        <f>IF(N228="nulová",J228,0)</f>
        <v>0</v>
      </c>
      <c r="BJ228" s="12" t="s">
        <v>75</v>
      </c>
      <c r="BK228" s="160">
        <f>ROUND(I228*H228,2)</f>
        <v>0</v>
      </c>
      <c r="BL228" s="12" t="s">
        <v>174</v>
      </c>
      <c r="BM228" s="159" t="s">
        <v>1318</v>
      </c>
    </row>
    <row r="229" spans="2:47" s="96" customFormat="1" ht="12">
      <c r="B229" s="24"/>
      <c r="D229" s="161" t="s">
        <v>176</v>
      </c>
      <c r="F229" s="162" t="s">
        <v>1319</v>
      </c>
      <c r="L229" s="24"/>
      <c r="M229" s="163"/>
      <c r="N229" s="50"/>
      <c r="O229" s="50"/>
      <c r="P229" s="50"/>
      <c r="Q229" s="50"/>
      <c r="R229" s="50"/>
      <c r="S229" s="50"/>
      <c r="T229" s="51"/>
      <c r="AT229" s="12" t="s">
        <v>176</v>
      </c>
      <c r="AU229" s="12" t="s">
        <v>77</v>
      </c>
    </row>
    <row r="230" spans="2:51" s="165" customFormat="1" ht="12">
      <c r="B230" s="164"/>
      <c r="D230" s="161" t="s">
        <v>178</v>
      </c>
      <c r="E230" s="166" t="s">
        <v>1</v>
      </c>
      <c r="F230" s="167" t="s">
        <v>1320</v>
      </c>
      <c r="H230" s="166" t="s">
        <v>1</v>
      </c>
      <c r="L230" s="164"/>
      <c r="M230" s="168"/>
      <c r="N230" s="169"/>
      <c r="O230" s="169"/>
      <c r="P230" s="169"/>
      <c r="Q230" s="169"/>
      <c r="R230" s="169"/>
      <c r="S230" s="169"/>
      <c r="T230" s="170"/>
      <c r="AT230" s="166" t="s">
        <v>178</v>
      </c>
      <c r="AU230" s="166" t="s">
        <v>77</v>
      </c>
      <c r="AV230" s="165" t="s">
        <v>75</v>
      </c>
      <c r="AW230" s="165" t="s">
        <v>25</v>
      </c>
      <c r="AX230" s="165" t="s">
        <v>68</v>
      </c>
      <c r="AY230" s="166" t="s">
        <v>167</v>
      </c>
    </row>
    <row r="231" spans="2:51" s="172" customFormat="1" ht="12">
      <c r="B231" s="171"/>
      <c r="D231" s="161" t="s">
        <v>178</v>
      </c>
      <c r="E231" s="173" t="s">
        <v>1</v>
      </c>
      <c r="F231" s="174" t="s">
        <v>1321</v>
      </c>
      <c r="H231" s="175">
        <v>0.122</v>
      </c>
      <c r="L231" s="171"/>
      <c r="M231" s="176"/>
      <c r="N231" s="177"/>
      <c r="O231" s="177"/>
      <c r="P231" s="177"/>
      <c r="Q231" s="177"/>
      <c r="R231" s="177"/>
      <c r="S231" s="177"/>
      <c r="T231" s="178"/>
      <c r="AT231" s="173" t="s">
        <v>178</v>
      </c>
      <c r="AU231" s="173" t="s">
        <v>77</v>
      </c>
      <c r="AV231" s="172" t="s">
        <v>77</v>
      </c>
      <c r="AW231" s="172" t="s">
        <v>25</v>
      </c>
      <c r="AX231" s="172" t="s">
        <v>75</v>
      </c>
      <c r="AY231" s="173" t="s">
        <v>167</v>
      </c>
    </row>
    <row r="232" spans="2:65" s="96" customFormat="1" ht="16.5" customHeight="1">
      <c r="B232" s="24"/>
      <c r="C232" s="149" t="s">
        <v>377</v>
      </c>
      <c r="D232" s="149" t="s">
        <v>169</v>
      </c>
      <c r="E232" s="150" t="s">
        <v>1322</v>
      </c>
      <c r="F232" s="151" t="s">
        <v>1323</v>
      </c>
      <c r="G232" s="152" t="s">
        <v>184</v>
      </c>
      <c r="H232" s="153">
        <v>1</v>
      </c>
      <c r="I232" s="3"/>
      <c r="J232" s="154">
        <f>ROUND(I232*H232,2)</f>
        <v>0</v>
      </c>
      <c r="K232" s="151" t="s">
        <v>1</v>
      </c>
      <c r="L232" s="24"/>
      <c r="M232" s="155" t="s">
        <v>1</v>
      </c>
      <c r="N232" s="156" t="s">
        <v>33</v>
      </c>
      <c r="O232" s="157">
        <v>0</v>
      </c>
      <c r="P232" s="157">
        <f>O232*H232</f>
        <v>0</v>
      </c>
      <c r="Q232" s="157">
        <v>0</v>
      </c>
      <c r="R232" s="157">
        <f>Q232*H232</f>
        <v>0</v>
      </c>
      <c r="S232" s="157">
        <v>0</v>
      </c>
      <c r="T232" s="158">
        <f>S232*H232</f>
        <v>0</v>
      </c>
      <c r="AR232" s="159" t="s">
        <v>174</v>
      </c>
      <c r="AT232" s="159" t="s">
        <v>169</v>
      </c>
      <c r="AU232" s="159" t="s">
        <v>77</v>
      </c>
      <c r="AY232" s="12" t="s">
        <v>167</v>
      </c>
      <c r="BE232" s="160">
        <f>IF(N232="základní",J232,0)</f>
        <v>0</v>
      </c>
      <c r="BF232" s="160">
        <f>IF(N232="snížená",J232,0)</f>
        <v>0</v>
      </c>
      <c r="BG232" s="160">
        <f>IF(N232="zákl. přenesená",J232,0)</f>
        <v>0</v>
      </c>
      <c r="BH232" s="160">
        <f>IF(N232="sníž. přenesená",J232,0)</f>
        <v>0</v>
      </c>
      <c r="BI232" s="160">
        <f>IF(N232="nulová",J232,0)</f>
        <v>0</v>
      </c>
      <c r="BJ232" s="12" t="s">
        <v>75</v>
      </c>
      <c r="BK232" s="160">
        <f>ROUND(I232*H232,2)</f>
        <v>0</v>
      </c>
      <c r="BL232" s="12" t="s">
        <v>174</v>
      </c>
      <c r="BM232" s="159" t="s">
        <v>1324</v>
      </c>
    </row>
    <row r="233" spans="2:47" s="96" customFormat="1" ht="12">
      <c r="B233" s="24"/>
      <c r="D233" s="161" t="s">
        <v>176</v>
      </c>
      <c r="F233" s="162" t="s">
        <v>1323</v>
      </c>
      <c r="L233" s="24"/>
      <c r="M233" s="163"/>
      <c r="N233" s="50"/>
      <c r="O233" s="50"/>
      <c r="P233" s="50"/>
      <c r="Q233" s="50"/>
      <c r="R233" s="50"/>
      <c r="S233" s="50"/>
      <c r="T233" s="51"/>
      <c r="AT233" s="12" t="s">
        <v>176</v>
      </c>
      <c r="AU233" s="12" t="s">
        <v>77</v>
      </c>
    </row>
    <row r="234" spans="2:65" s="96" customFormat="1" ht="16.5" customHeight="1">
      <c r="B234" s="24"/>
      <c r="C234" s="149" t="s">
        <v>1325</v>
      </c>
      <c r="D234" s="149" t="s">
        <v>169</v>
      </c>
      <c r="E234" s="150" t="s">
        <v>1326</v>
      </c>
      <c r="F234" s="151" t="s">
        <v>1327</v>
      </c>
      <c r="G234" s="152" t="s">
        <v>184</v>
      </c>
      <c r="H234" s="153">
        <v>1</v>
      </c>
      <c r="I234" s="3"/>
      <c r="J234" s="154">
        <f>ROUND(I234*H234,2)</f>
        <v>0</v>
      </c>
      <c r="K234" s="151" t="s">
        <v>1</v>
      </c>
      <c r="L234" s="24"/>
      <c r="M234" s="155" t="s">
        <v>1</v>
      </c>
      <c r="N234" s="156" t="s">
        <v>33</v>
      </c>
      <c r="O234" s="157">
        <v>0</v>
      </c>
      <c r="P234" s="157">
        <f>O234*H234</f>
        <v>0</v>
      </c>
      <c r="Q234" s="157">
        <v>0</v>
      </c>
      <c r="R234" s="157">
        <f>Q234*H234</f>
        <v>0</v>
      </c>
      <c r="S234" s="157">
        <v>0</v>
      </c>
      <c r="T234" s="158">
        <f>S234*H234</f>
        <v>0</v>
      </c>
      <c r="AR234" s="159" t="s">
        <v>174</v>
      </c>
      <c r="AT234" s="159" t="s">
        <v>169</v>
      </c>
      <c r="AU234" s="159" t="s">
        <v>77</v>
      </c>
      <c r="AY234" s="12" t="s">
        <v>167</v>
      </c>
      <c r="BE234" s="160">
        <f>IF(N234="základní",J234,0)</f>
        <v>0</v>
      </c>
      <c r="BF234" s="160">
        <f>IF(N234="snížená",J234,0)</f>
        <v>0</v>
      </c>
      <c r="BG234" s="160">
        <f>IF(N234="zákl. přenesená",J234,0)</f>
        <v>0</v>
      </c>
      <c r="BH234" s="160">
        <f>IF(N234="sníž. přenesená",J234,0)</f>
        <v>0</v>
      </c>
      <c r="BI234" s="160">
        <f>IF(N234="nulová",J234,0)</f>
        <v>0</v>
      </c>
      <c r="BJ234" s="12" t="s">
        <v>75</v>
      </c>
      <c r="BK234" s="160">
        <f>ROUND(I234*H234,2)</f>
        <v>0</v>
      </c>
      <c r="BL234" s="12" t="s">
        <v>174</v>
      </c>
      <c r="BM234" s="159" t="s">
        <v>1328</v>
      </c>
    </row>
    <row r="235" spans="2:47" s="96" customFormat="1" ht="48.75">
      <c r="B235" s="24"/>
      <c r="D235" s="161" t="s">
        <v>176</v>
      </c>
      <c r="F235" s="162" t="s">
        <v>1329</v>
      </c>
      <c r="L235" s="24"/>
      <c r="M235" s="163"/>
      <c r="N235" s="50"/>
      <c r="O235" s="50"/>
      <c r="P235" s="50"/>
      <c r="Q235" s="50"/>
      <c r="R235" s="50"/>
      <c r="S235" s="50"/>
      <c r="T235" s="51"/>
      <c r="AT235" s="12" t="s">
        <v>176</v>
      </c>
      <c r="AU235" s="12" t="s">
        <v>77</v>
      </c>
    </row>
    <row r="236" spans="2:63" s="137" customFormat="1" ht="22.9" customHeight="1">
      <c r="B236" s="136"/>
      <c r="D236" s="138" t="s">
        <v>67</v>
      </c>
      <c r="E236" s="147" t="s">
        <v>205</v>
      </c>
      <c r="F236" s="147" t="s">
        <v>1330</v>
      </c>
      <c r="J236" s="148">
        <f>BK236</f>
        <v>0</v>
      </c>
      <c r="L236" s="136"/>
      <c r="M236" s="141"/>
      <c r="N236" s="142"/>
      <c r="O236" s="142"/>
      <c r="P236" s="143">
        <f>SUM(P237:P275)</f>
        <v>6.188700000000001</v>
      </c>
      <c r="Q236" s="142"/>
      <c r="R236" s="143">
        <f>SUM(R237:R275)</f>
        <v>0.00025200000000000005</v>
      </c>
      <c r="S236" s="142"/>
      <c r="T236" s="144">
        <f>SUM(T237:T275)</f>
        <v>2.0244</v>
      </c>
      <c r="AR236" s="138" t="s">
        <v>75</v>
      </c>
      <c r="AT236" s="145" t="s">
        <v>67</v>
      </c>
      <c r="AU236" s="145" t="s">
        <v>75</v>
      </c>
      <c r="AY236" s="138" t="s">
        <v>167</v>
      </c>
      <c r="BK236" s="146">
        <f>SUM(BK237:BK275)</f>
        <v>0</v>
      </c>
    </row>
    <row r="237" spans="2:65" s="96" customFormat="1" ht="24" customHeight="1">
      <c r="B237" s="24"/>
      <c r="C237" s="149" t="s">
        <v>423</v>
      </c>
      <c r="D237" s="149" t="s">
        <v>169</v>
      </c>
      <c r="E237" s="150" t="s">
        <v>1331</v>
      </c>
      <c r="F237" s="151" t="s">
        <v>1332</v>
      </c>
      <c r="G237" s="152" t="s">
        <v>208</v>
      </c>
      <c r="H237" s="153">
        <v>2.1</v>
      </c>
      <c r="I237" s="3"/>
      <c r="J237" s="154">
        <f>ROUND(I237*H237,2)</f>
        <v>0</v>
      </c>
      <c r="K237" s="151" t="s">
        <v>173</v>
      </c>
      <c r="L237" s="24"/>
      <c r="M237" s="155" t="s">
        <v>1</v>
      </c>
      <c r="N237" s="156" t="s">
        <v>33</v>
      </c>
      <c r="O237" s="157">
        <v>2.579</v>
      </c>
      <c r="P237" s="157">
        <f>O237*H237</f>
        <v>5.415900000000001</v>
      </c>
      <c r="Q237" s="157">
        <v>0</v>
      </c>
      <c r="R237" s="157">
        <f>Q237*H237</f>
        <v>0</v>
      </c>
      <c r="S237" s="157">
        <v>0.58</v>
      </c>
      <c r="T237" s="158">
        <f>S237*H237</f>
        <v>1.218</v>
      </c>
      <c r="AR237" s="159" t="s">
        <v>174</v>
      </c>
      <c r="AT237" s="159" t="s">
        <v>169</v>
      </c>
      <c r="AU237" s="159" t="s">
        <v>77</v>
      </c>
      <c r="AY237" s="12" t="s">
        <v>167</v>
      </c>
      <c r="BE237" s="160">
        <f>IF(N237="základní",J237,0)</f>
        <v>0</v>
      </c>
      <c r="BF237" s="160">
        <f>IF(N237="snížená",J237,0)</f>
        <v>0</v>
      </c>
      <c r="BG237" s="160">
        <f>IF(N237="zákl. přenesená",J237,0)</f>
        <v>0</v>
      </c>
      <c r="BH237" s="160">
        <f>IF(N237="sníž. přenesená",J237,0)</f>
        <v>0</v>
      </c>
      <c r="BI237" s="160">
        <f>IF(N237="nulová",J237,0)</f>
        <v>0</v>
      </c>
      <c r="BJ237" s="12" t="s">
        <v>75</v>
      </c>
      <c r="BK237" s="160">
        <f>ROUND(I237*H237,2)</f>
        <v>0</v>
      </c>
      <c r="BL237" s="12" t="s">
        <v>174</v>
      </c>
      <c r="BM237" s="159" t="s">
        <v>1333</v>
      </c>
    </row>
    <row r="238" spans="2:47" s="96" customFormat="1" ht="39">
      <c r="B238" s="24"/>
      <c r="D238" s="161" t="s">
        <v>176</v>
      </c>
      <c r="F238" s="162" t="s">
        <v>1334</v>
      </c>
      <c r="L238" s="24"/>
      <c r="M238" s="163"/>
      <c r="N238" s="50"/>
      <c r="O238" s="50"/>
      <c r="P238" s="50"/>
      <c r="Q238" s="50"/>
      <c r="R238" s="50"/>
      <c r="S238" s="50"/>
      <c r="T238" s="51"/>
      <c r="AT238" s="12" t="s">
        <v>176</v>
      </c>
      <c r="AU238" s="12" t="s">
        <v>77</v>
      </c>
    </row>
    <row r="239" spans="2:51" s="165" customFormat="1" ht="12">
      <c r="B239" s="164"/>
      <c r="D239" s="161" t="s">
        <v>178</v>
      </c>
      <c r="E239" s="166" t="s">
        <v>1</v>
      </c>
      <c r="F239" s="167" t="s">
        <v>1335</v>
      </c>
      <c r="H239" s="166" t="s">
        <v>1</v>
      </c>
      <c r="L239" s="164"/>
      <c r="M239" s="168"/>
      <c r="N239" s="169"/>
      <c r="O239" s="169"/>
      <c r="P239" s="169"/>
      <c r="Q239" s="169"/>
      <c r="R239" s="169"/>
      <c r="S239" s="169"/>
      <c r="T239" s="170"/>
      <c r="AT239" s="166" t="s">
        <v>178</v>
      </c>
      <c r="AU239" s="166" t="s">
        <v>77</v>
      </c>
      <c r="AV239" s="165" t="s">
        <v>75</v>
      </c>
      <c r="AW239" s="165" t="s">
        <v>25</v>
      </c>
      <c r="AX239" s="165" t="s">
        <v>68</v>
      </c>
      <c r="AY239" s="166" t="s">
        <v>167</v>
      </c>
    </row>
    <row r="240" spans="2:51" s="165" customFormat="1" ht="12">
      <c r="B240" s="164"/>
      <c r="D240" s="161" t="s">
        <v>178</v>
      </c>
      <c r="E240" s="166" t="s">
        <v>1</v>
      </c>
      <c r="F240" s="167" t="s">
        <v>1336</v>
      </c>
      <c r="H240" s="166" t="s">
        <v>1</v>
      </c>
      <c r="L240" s="164"/>
      <c r="M240" s="168"/>
      <c r="N240" s="169"/>
      <c r="O240" s="169"/>
      <c r="P240" s="169"/>
      <c r="Q240" s="169"/>
      <c r="R240" s="169"/>
      <c r="S240" s="169"/>
      <c r="T240" s="170"/>
      <c r="AT240" s="166" t="s">
        <v>178</v>
      </c>
      <c r="AU240" s="166" t="s">
        <v>77</v>
      </c>
      <c r="AV240" s="165" t="s">
        <v>75</v>
      </c>
      <c r="AW240" s="165" t="s">
        <v>25</v>
      </c>
      <c r="AX240" s="165" t="s">
        <v>68</v>
      </c>
      <c r="AY240" s="166" t="s">
        <v>167</v>
      </c>
    </row>
    <row r="241" spans="2:51" s="172" customFormat="1" ht="12">
      <c r="B241" s="171"/>
      <c r="D241" s="161" t="s">
        <v>178</v>
      </c>
      <c r="E241" s="173" t="s">
        <v>1</v>
      </c>
      <c r="F241" s="174" t="s">
        <v>1337</v>
      </c>
      <c r="H241" s="175">
        <v>2.1</v>
      </c>
      <c r="L241" s="171"/>
      <c r="M241" s="176"/>
      <c r="N241" s="177"/>
      <c r="O241" s="177"/>
      <c r="P241" s="177"/>
      <c r="Q241" s="177"/>
      <c r="R241" s="177"/>
      <c r="S241" s="177"/>
      <c r="T241" s="178"/>
      <c r="AT241" s="173" t="s">
        <v>178</v>
      </c>
      <c r="AU241" s="173" t="s">
        <v>77</v>
      </c>
      <c r="AV241" s="172" t="s">
        <v>77</v>
      </c>
      <c r="AW241" s="172" t="s">
        <v>25</v>
      </c>
      <c r="AX241" s="172" t="s">
        <v>75</v>
      </c>
      <c r="AY241" s="173" t="s">
        <v>167</v>
      </c>
    </row>
    <row r="242" spans="2:65" s="96" customFormat="1" ht="24" customHeight="1">
      <c r="B242" s="24"/>
      <c r="C242" s="149" t="s">
        <v>403</v>
      </c>
      <c r="D242" s="149" t="s">
        <v>169</v>
      </c>
      <c r="E242" s="150" t="s">
        <v>1338</v>
      </c>
      <c r="F242" s="151" t="s">
        <v>1339</v>
      </c>
      <c r="G242" s="152" t="s">
        <v>208</v>
      </c>
      <c r="H242" s="153">
        <v>2.1</v>
      </c>
      <c r="I242" s="3"/>
      <c r="J242" s="154">
        <f>ROUND(I242*H242,2)</f>
        <v>0</v>
      </c>
      <c r="K242" s="151" t="s">
        <v>173</v>
      </c>
      <c r="L242" s="24"/>
      <c r="M242" s="155" t="s">
        <v>1</v>
      </c>
      <c r="N242" s="156" t="s">
        <v>33</v>
      </c>
      <c r="O242" s="157">
        <v>0.076</v>
      </c>
      <c r="P242" s="157">
        <f>O242*H242</f>
        <v>0.1596</v>
      </c>
      <c r="Q242" s="157">
        <v>4E-05</v>
      </c>
      <c r="R242" s="157">
        <f>Q242*H242</f>
        <v>8.400000000000001E-05</v>
      </c>
      <c r="S242" s="157">
        <v>0.128</v>
      </c>
      <c r="T242" s="158">
        <f>S242*H242</f>
        <v>0.26880000000000004</v>
      </c>
      <c r="AR242" s="159" t="s">
        <v>174</v>
      </c>
      <c r="AT242" s="159" t="s">
        <v>169</v>
      </c>
      <c r="AU242" s="159" t="s">
        <v>77</v>
      </c>
      <c r="AY242" s="12" t="s">
        <v>167</v>
      </c>
      <c r="BE242" s="160">
        <f>IF(N242="základní",J242,0)</f>
        <v>0</v>
      </c>
      <c r="BF242" s="160">
        <f>IF(N242="snížená",J242,0)</f>
        <v>0</v>
      </c>
      <c r="BG242" s="160">
        <f>IF(N242="zákl. přenesená",J242,0)</f>
        <v>0</v>
      </c>
      <c r="BH242" s="160">
        <f>IF(N242="sníž. přenesená",J242,0)</f>
        <v>0</v>
      </c>
      <c r="BI242" s="160">
        <f>IF(N242="nulová",J242,0)</f>
        <v>0</v>
      </c>
      <c r="BJ242" s="12" t="s">
        <v>75</v>
      </c>
      <c r="BK242" s="160">
        <f>ROUND(I242*H242,2)</f>
        <v>0</v>
      </c>
      <c r="BL242" s="12" t="s">
        <v>174</v>
      </c>
      <c r="BM242" s="159" t="s">
        <v>1340</v>
      </c>
    </row>
    <row r="243" spans="2:47" s="96" customFormat="1" ht="29.25">
      <c r="B243" s="24"/>
      <c r="D243" s="161" t="s">
        <v>176</v>
      </c>
      <c r="F243" s="162" t="s">
        <v>1341</v>
      </c>
      <c r="L243" s="24"/>
      <c r="M243" s="163"/>
      <c r="N243" s="50"/>
      <c r="O243" s="50"/>
      <c r="P243" s="50"/>
      <c r="Q243" s="50"/>
      <c r="R243" s="50"/>
      <c r="S243" s="50"/>
      <c r="T243" s="51"/>
      <c r="AT243" s="12" t="s">
        <v>176</v>
      </c>
      <c r="AU243" s="12" t="s">
        <v>77</v>
      </c>
    </row>
    <row r="244" spans="2:51" s="165" customFormat="1" ht="12">
      <c r="B244" s="164"/>
      <c r="D244" s="161" t="s">
        <v>178</v>
      </c>
      <c r="E244" s="166" t="s">
        <v>1</v>
      </c>
      <c r="F244" s="167" t="s">
        <v>1335</v>
      </c>
      <c r="H244" s="166" t="s">
        <v>1</v>
      </c>
      <c r="L244" s="164"/>
      <c r="M244" s="168"/>
      <c r="N244" s="169"/>
      <c r="O244" s="169"/>
      <c r="P244" s="169"/>
      <c r="Q244" s="169"/>
      <c r="R244" s="169"/>
      <c r="S244" s="169"/>
      <c r="T244" s="170"/>
      <c r="AT244" s="166" t="s">
        <v>178</v>
      </c>
      <c r="AU244" s="166" t="s">
        <v>77</v>
      </c>
      <c r="AV244" s="165" t="s">
        <v>75</v>
      </c>
      <c r="AW244" s="165" t="s">
        <v>25</v>
      </c>
      <c r="AX244" s="165" t="s">
        <v>68</v>
      </c>
      <c r="AY244" s="166" t="s">
        <v>167</v>
      </c>
    </row>
    <row r="245" spans="2:51" s="165" customFormat="1" ht="12">
      <c r="B245" s="164"/>
      <c r="D245" s="161" t="s">
        <v>178</v>
      </c>
      <c r="E245" s="166" t="s">
        <v>1</v>
      </c>
      <c r="F245" s="167" t="s">
        <v>1342</v>
      </c>
      <c r="H245" s="166" t="s">
        <v>1</v>
      </c>
      <c r="L245" s="164"/>
      <c r="M245" s="168"/>
      <c r="N245" s="169"/>
      <c r="O245" s="169"/>
      <c r="P245" s="169"/>
      <c r="Q245" s="169"/>
      <c r="R245" s="169"/>
      <c r="S245" s="169"/>
      <c r="T245" s="170"/>
      <c r="AT245" s="166" t="s">
        <v>178</v>
      </c>
      <c r="AU245" s="166" t="s">
        <v>77</v>
      </c>
      <c r="AV245" s="165" t="s">
        <v>75</v>
      </c>
      <c r="AW245" s="165" t="s">
        <v>25</v>
      </c>
      <c r="AX245" s="165" t="s">
        <v>68</v>
      </c>
      <c r="AY245" s="166" t="s">
        <v>167</v>
      </c>
    </row>
    <row r="246" spans="2:51" s="172" customFormat="1" ht="12">
      <c r="B246" s="171"/>
      <c r="D246" s="161" t="s">
        <v>178</v>
      </c>
      <c r="E246" s="173" t="s">
        <v>1</v>
      </c>
      <c r="F246" s="174" t="s">
        <v>1337</v>
      </c>
      <c r="H246" s="175">
        <v>2.1</v>
      </c>
      <c r="L246" s="171"/>
      <c r="M246" s="176"/>
      <c r="N246" s="177"/>
      <c r="O246" s="177"/>
      <c r="P246" s="177"/>
      <c r="Q246" s="177"/>
      <c r="R246" s="177"/>
      <c r="S246" s="177"/>
      <c r="T246" s="178"/>
      <c r="AT246" s="173" t="s">
        <v>178</v>
      </c>
      <c r="AU246" s="173" t="s">
        <v>77</v>
      </c>
      <c r="AV246" s="172" t="s">
        <v>77</v>
      </c>
      <c r="AW246" s="172" t="s">
        <v>25</v>
      </c>
      <c r="AX246" s="172" t="s">
        <v>75</v>
      </c>
      <c r="AY246" s="173" t="s">
        <v>167</v>
      </c>
    </row>
    <row r="247" spans="2:65" s="96" customFormat="1" ht="24" customHeight="1">
      <c r="B247" s="24"/>
      <c r="C247" s="149" t="s">
        <v>393</v>
      </c>
      <c r="D247" s="149" t="s">
        <v>169</v>
      </c>
      <c r="E247" s="150" t="s">
        <v>1343</v>
      </c>
      <c r="F247" s="151" t="s">
        <v>1344</v>
      </c>
      <c r="G247" s="152" t="s">
        <v>208</v>
      </c>
      <c r="H247" s="153">
        <v>2.1</v>
      </c>
      <c r="I247" s="3"/>
      <c r="J247" s="154">
        <f>ROUND(I247*H247,2)</f>
        <v>0</v>
      </c>
      <c r="K247" s="151" t="s">
        <v>173</v>
      </c>
      <c r="L247" s="24"/>
      <c r="M247" s="155" t="s">
        <v>1</v>
      </c>
      <c r="N247" s="156" t="s">
        <v>33</v>
      </c>
      <c r="O247" s="157">
        <v>0.094</v>
      </c>
      <c r="P247" s="157">
        <f>O247*H247</f>
        <v>0.19740000000000002</v>
      </c>
      <c r="Q247" s="157">
        <v>8E-05</v>
      </c>
      <c r="R247" s="157">
        <f>Q247*H247</f>
        <v>0.00016800000000000002</v>
      </c>
      <c r="S247" s="157">
        <v>0.256</v>
      </c>
      <c r="T247" s="158">
        <f>S247*H247</f>
        <v>0.5376000000000001</v>
      </c>
      <c r="AR247" s="159" t="s">
        <v>174</v>
      </c>
      <c r="AT247" s="159" t="s">
        <v>169</v>
      </c>
      <c r="AU247" s="159" t="s">
        <v>77</v>
      </c>
      <c r="AY247" s="12" t="s">
        <v>167</v>
      </c>
      <c r="BE247" s="160">
        <f>IF(N247="základní",J247,0)</f>
        <v>0</v>
      </c>
      <c r="BF247" s="160">
        <f>IF(N247="snížená",J247,0)</f>
        <v>0</v>
      </c>
      <c r="BG247" s="160">
        <f>IF(N247="zákl. přenesená",J247,0)</f>
        <v>0</v>
      </c>
      <c r="BH247" s="160">
        <f>IF(N247="sníž. přenesená",J247,0)</f>
        <v>0</v>
      </c>
      <c r="BI247" s="160">
        <f>IF(N247="nulová",J247,0)</f>
        <v>0</v>
      </c>
      <c r="BJ247" s="12" t="s">
        <v>75</v>
      </c>
      <c r="BK247" s="160">
        <f>ROUND(I247*H247,2)</f>
        <v>0</v>
      </c>
      <c r="BL247" s="12" t="s">
        <v>174</v>
      </c>
      <c r="BM247" s="159" t="s">
        <v>1345</v>
      </c>
    </row>
    <row r="248" spans="2:47" s="96" customFormat="1" ht="29.25">
      <c r="B248" s="24"/>
      <c r="D248" s="161" t="s">
        <v>176</v>
      </c>
      <c r="F248" s="162" t="s">
        <v>1346</v>
      </c>
      <c r="L248" s="24"/>
      <c r="M248" s="163"/>
      <c r="N248" s="50"/>
      <c r="O248" s="50"/>
      <c r="P248" s="50"/>
      <c r="Q248" s="50"/>
      <c r="R248" s="50"/>
      <c r="S248" s="50"/>
      <c r="T248" s="51"/>
      <c r="AT248" s="12" t="s">
        <v>176</v>
      </c>
      <c r="AU248" s="12" t="s">
        <v>77</v>
      </c>
    </row>
    <row r="249" spans="2:51" s="165" customFormat="1" ht="12">
      <c r="B249" s="164"/>
      <c r="D249" s="161" t="s">
        <v>178</v>
      </c>
      <c r="E249" s="166" t="s">
        <v>1</v>
      </c>
      <c r="F249" s="167" t="s">
        <v>1335</v>
      </c>
      <c r="H249" s="166" t="s">
        <v>1</v>
      </c>
      <c r="L249" s="164"/>
      <c r="M249" s="168"/>
      <c r="N249" s="169"/>
      <c r="O249" s="169"/>
      <c r="P249" s="169"/>
      <c r="Q249" s="169"/>
      <c r="R249" s="169"/>
      <c r="S249" s="169"/>
      <c r="T249" s="170"/>
      <c r="AT249" s="166" t="s">
        <v>178</v>
      </c>
      <c r="AU249" s="166" t="s">
        <v>77</v>
      </c>
      <c r="AV249" s="165" t="s">
        <v>75</v>
      </c>
      <c r="AW249" s="165" t="s">
        <v>25</v>
      </c>
      <c r="AX249" s="165" t="s">
        <v>68</v>
      </c>
      <c r="AY249" s="166" t="s">
        <v>167</v>
      </c>
    </row>
    <row r="250" spans="2:51" s="165" customFormat="1" ht="12">
      <c r="B250" s="164"/>
      <c r="D250" s="161" t="s">
        <v>178</v>
      </c>
      <c r="E250" s="166" t="s">
        <v>1</v>
      </c>
      <c r="F250" s="167" t="s">
        <v>1342</v>
      </c>
      <c r="H250" s="166" t="s">
        <v>1</v>
      </c>
      <c r="L250" s="164"/>
      <c r="M250" s="168"/>
      <c r="N250" s="169"/>
      <c r="O250" s="169"/>
      <c r="P250" s="169"/>
      <c r="Q250" s="169"/>
      <c r="R250" s="169"/>
      <c r="S250" s="169"/>
      <c r="T250" s="170"/>
      <c r="AT250" s="166" t="s">
        <v>178</v>
      </c>
      <c r="AU250" s="166" t="s">
        <v>77</v>
      </c>
      <c r="AV250" s="165" t="s">
        <v>75</v>
      </c>
      <c r="AW250" s="165" t="s">
        <v>25</v>
      </c>
      <c r="AX250" s="165" t="s">
        <v>68</v>
      </c>
      <c r="AY250" s="166" t="s">
        <v>167</v>
      </c>
    </row>
    <row r="251" spans="2:51" s="172" customFormat="1" ht="12">
      <c r="B251" s="171"/>
      <c r="D251" s="161" t="s">
        <v>178</v>
      </c>
      <c r="E251" s="173" t="s">
        <v>1</v>
      </c>
      <c r="F251" s="174" t="s">
        <v>1337</v>
      </c>
      <c r="H251" s="175">
        <v>2.1</v>
      </c>
      <c r="L251" s="171"/>
      <c r="M251" s="176"/>
      <c r="N251" s="177"/>
      <c r="O251" s="177"/>
      <c r="P251" s="177"/>
      <c r="Q251" s="177"/>
      <c r="R251" s="177"/>
      <c r="S251" s="177"/>
      <c r="T251" s="178"/>
      <c r="AT251" s="173" t="s">
        <v>178</v>
      </c>
      <c r="AU251" s="173" t="s">
        <v>77</v>
      </c>
      <c r="AV251" s="172" t="s">
        <v>77</v>
      </c>
      <c r="AW251" s="172" t="s">
        <v>25</v>
      </c>
      <c r="AX251" s="172" t="s">
        <v>75</v>
      </c>
      <c r="AY251" s="173" t="s">
        <v>167</v>
      </c>
    </row>
    <row r="252" spans="2:65" s="96" customFormat="1" ht="16.5" customHeight="1">
      <c r="B252" s="24"/>
      <c r="C252" s="149" t="s">
        <v>428</v>
      </c>
      <c r="D252" s="149" t="s">
        <v>169</v>
      </c>
      <c r="E252" s="150" t="s">
        <v>1347</v>
      </c>
      <c r="F252" s="151" t="s">
        <v>1348</v>
      </c>
      <c r="G252" s="152" t="s">
        <v>208</v>
      </c>
      <c r="H252" s="153">
        <v>2.1</v>
      </c>
      <c r="I252" s="3"/>
      <c r="J252" s="154">
        <f>ROUND(I252*H252,2)</f>
        <v>0</v>
      </c>
      <c r="K252" s="151" t="s">
        <v>173</v>
      </c>
      <c r="L252" s="24"/>
      <c r="M252" s="155" t="s">
        <v>1</v>
      </c>
      <c r="N252" s="156" t="s">
        <v>33</v>
      </c>
      <c r="O252" s="157">
        <v>0.056</v>
      </c>
      <c r="P252" s="157">
        <f>O252*H252</f>
        <v>0.11760000000000001</v>
      </c>
      <c r="Q252" s="157">
        <v>0</v>
      </c>
      <c r="R252" s="157">
        <f>Q252*H252</f>
        <v>0</v>
      </c>
      <c r="S252" s="157">
        <v>0</v>
      </c>
      <c r="T252" s="158">
        <f>S252*H252</f>
        <v>0</v>
      </c>
      <c r="AR252" s="159" t="s">
        <v>174</v>
      </c>
      <c r="AT252" s="159" t="s">
        <v>169</v>
      </c>
      <c r="AU252" s="159" t="s">
        <v>77</v>
      </c>
      <c r="AY252" s="12" t="s">
        <v>167</v>
      </c>
      <c r="BE252" s="160">
        <f>IF(N252="základní",J252,0)</f>
        <v>0</v>
      </c>
      <c r="BF252" s="160">
        <f>IF(N252="snížená",J252,0)</f>
        <v>0</v>
      </c>
      <c r="BG252" s="160">
        <f>IF(N252="zákl. přenesená",J252,0)</f>
        <v>0</v>
      </c>
      <c r="BH252" s="160">
        <f>IF(N252="sníž. přenesená",J252,0)</f>
        <v>0</v>
      </c>
      <c r="BI252" s="160">
        <f>IF(N252="nulová",J252,0)</f>
        <v>0</v>
      </c>
      <c r="BJ252" s="12" t="s">
        <v>75</v>
      </c>
      <c r="BK252" s="160">
        <f>ROUND(I252*H252,2)</f>
        <v>0</v>
      </c>
      <c r="BL252" s="12" t="s">
        <v>174</v>
      </c>
      <c r="BM252" s="159" t="s">
        <v>1349</v>
      </c>
    </row>
    <row r="253" spans="2:47" s="96" customFormat="1" ht="19.5">
      <c r="B253" s="24"/>
      <c r="D253" s="161" t="s">
        <v>176</v>
      </c>
      <c r="F253" s="162" t="s">
        <v>1350</v>
      </c>
      <c r="L253" s="24"/>
      <c r="M253" s="163"/>
      <c r="N253" s="50"/>
      <c r="O253" s="50"/>
      <c r="P253" s="50"/>
      <c r="Q253" s="50"/>
      <c r="R253" s="50"/>
      <c r="S253" s="50"/>
      <c r="T253" s="51"/>
      <c r="AT253" s="12" t="s">
        <v>176</v>
      </c>
      <c r="AU253" s="12" t="s">
        <v>77</v>
      </c>
    </row>
    <row r="254" spans="2:51" s="165" customFormat="1" ht="12">
      <c r="B254" s="164"/>
      <c r="D254" s="161" t="s">
        <v>178</v>
      </c>
      <c r="E254" s="166" t="s">
        <v>1</v>
      </c>
      <c r="F254" s="167" t="s">
        <v>1351</v>
      </c>
      <c r="H254" s="166" t="s">
        <v>1</v>
      </c>
      <c r="L254" s="164"/>
      <c r="M254" s="168"/>
      <c r="N254" s="169"/>
      <c r="O254" s="169"/>
      <c r="P254" s="169"/>
      <c r="Q254" s="169"/>
      <c r="R254" s="169"/>
      <c r="S254" s="169"/>
      <c r="T254" s="170"/>
      <c r="AT254" s="166" t="s">
        <v>178</v>
      </c>
      <c r="AU254" s="166" t="s">
        <v>77</v>
      </c>
      <c r="AV254" s="165" t="s">
        <v>75</v>
      </c>
      <c r="AW254" s="165" t="s">
        <v>25</v>
      </c>
      <c r="AX254" s="165" t="s">
        <v>68</v>
      </c>
      <c r="AY254" s="166" t="s">
        <v>167</v>
      </c>
    </row>
    <row r="255" spans="2:51" s="172" customFormat="1" ht="12">
      <c r="B255" s="171"/>
      <c r="D255" s="161" t="s">
        <v>178</v>
      </c>
      <c r="E255" s="173" t="s">
        <v>1</v>
      </c>
      <c r="F255" s="174" t="s">
        <v>1337</v>
      </c>
      <c r="H255" s="175">
        <v>2.1</v>
      </c>
      <c r="L255" s="171"/>
      <c r="M255" s="176"/>
      <c r="N255" s="177"/>
      <c r="O255" s="177"/>
      <c r="P255" s="177"/>
      <c r="Q255" s="177"/>
      <c r="R255" s="177"/>
      <c r="S255" s="177"/>
      <c r="T255" s="178"/>
      <c r="AT255" s="173" t="s">
        <v>178</v>
      </c>
      <c r="AU255" s="173" t="s">
        <v>77</v>
      </c>
      <c r="AV255" s="172" t="s">
        <v>77</v>
      </c>
      <c r="AW255" s="172" t="s">
        <v>25</v>
      </c>
      <c r="AX255" s="172" t="s">
        <v>75</v>
      </c>
      <c r="AY255" s="173" t="s">
        <v>167</v>
      </c>
    </row>
    <row r="256" spans="2:65" s="96" customFormat="1" ht="16.5" customHeight="1">
      <c r="B256" s="24"/>
      <c r="C256" s="149" t="s">
        <v>435</v>
      </c>
      <c r="D256" s="149" t="s">
        <v>169</v>
      </c>
      <c r="E256" s="150" t="s">
        <v>1352</v>
      </c>
      <c r="F256" s="151" t="s">
        <v>1353</v>
      </c>
      <c r="G256" s="152" t="s">
        <v>208</v>
      </c>
      <c r="H256" s="153">
        <v>2.1</v>
      </c>
      <c r="I256" s="3"/>
      <c r="J256" s="154">
        <f>ROUND(I256*H256,2)</f>
        <v>0</v>
      </c>
      <c r="K256" s="151" t="s">
        <v>173</v>
      </c>
      <c r="L256" s="24"/>
      <c r="M256" s="155" t="s">
        <v>1</v>
      </c>
      <c r="N256" s="156" t="s">
        <v>33</v>
      </c>
      <c r="O256" s="157">
        <v>0.026</v>
      </c>
      <c r="P256" s="157">
        <f>O256*H256</f>
        <v>0.0546</v>
      </c>
      <c r="Q256" s="157">
        <v>0</v>
      </c>
      <c r="R256" s="157">
        <f>Q256*H256</f>
        <v>0</v>
      </c>
      <c r="S256" s="157">
        <v>0</v>
      </c>
      <c r="T256" s="158">
        <f>S256*H256</f>
        <v>0</v>
      </c>
      <c r="AR256" s="159" t="s">
        <v>174</v>
      </c>
      <c r="AT256" s="159" t="s">
        <v>169</v>
      </c>
      <c r="AU256" s="159" t="s">
        <v>77</v>
      </c>
      <c r="AY256" s="12" t="s">
        <v>167</v>
      </c>
      <c r="BE256" s="160">
        <f>IF(N256="základní",J256,0)</f>
        <v>0</v>
      </c>
      <c r="BF256" s="160">
        <f>IF(N256="snížená",J256,0)</f>
        <v>0</v>
      </c>
      <c r="BG256" s="160">
        <f>IF(N256="zákl. přenesená",J256,0)</f>
        <v>0</v>
      </c>
      <c r="BH256" s="160">
        <f>IF(N256="sníž. přenesená",J256,0)</f>
        <v>0</v>
      </c>
      <c r="BI256" s="160">
        <f>IF(N256="nulová",J256,0)</f>
        <v>0</v>
      </c>
      <c r="BJ256" s="12" t="s">
        <v>75</v>
      </c>
      <c r="BK256" s="160">
        <f>ROUND(I256*H256,2)</f>
        <v>0</v>
      </c>
      <c r="BL256" s="12" t="s">
        <v>174</v>
      </c>
      <c r="BM256" s="159" t="s">
        <v>1354</v>
      </c>
    </row>
    <row r="257" spans="2:47" s="96" customFormat="1" ht="19.5">
      <c r="B257" s="24"/>
      <c r="D257" s="161" t="s">
        <v>176</v>
      </c>
      <c r="F257" s="162" t="s">
        <v>1355</v>
      </c>
      <c r="L257" s="24"/>
      <c r="M257" s="163"/>
      <c r="N257" s="50"/>
      <c r="O257" s="50"/>
      <c r="P257" s="50"/>
      <c r="Q257" s="50"/>
      <c r="R257" s="50"/>
      <c r="S257" s="50"/>
      <c r="T257" s="51"/>
      <c r="AT257" s="12" t="s">
        <v>176</v>
      </c>
      <c r="AU257" s="12" t="s">
        <v>77</v>
      </c>
    </row>
    <row r="258" spans="2:51" s="165" customFormat="1" ht="12">
      <c r="B258" s="164"/>
      <c r="D258" s="161" t="s">
        <v>178</v>
      </c>
      <c r="E258" s="166" t="s">
        <v>1</v>
      </c>
      <c r="F258" s="167" t="s">
        <v>1351</v>
      </c>
      <c r="H258" s="166" t="s">
        <v>1</v>
      </c>
      <c r="L258" s="164"/>
      <c r="M258" s="168"/>
      <c r="N258" s="169"/>
      <c r="O258" s="169"/>
      <c r="P258" s="169"/>
      <c r="Q258" s="169"/>
      <c r="R258" s="169"/>
      <c r="S258" s="169"/>
      <c r="T258" s="170"/>
      <c r="AT258" s="166" t="s">
        <v>178</v>
      </c>
      <c r="AU258" s="166" t="s">
        <v>77</v>
      </c>
      <c r="AV258" s="165" t="s">
        <v>75</v>
      </c>
      <c r="AW258" s="165" t="s">
        <v>25</v>
      </c>
      <c r="AX258" s="165" t="s">
        <v>68</v>
      </c>
      <c r="AY258" s="166" t="s">
        <v>167</v>
      </c>
    </row>
    <row r="259" spans="2:51" s="172" customFormat="1" ht="12">
      <c r="B259" s="171"/>
      <c r="D259" s="161" t="s">
        <v>178</v>
      </c>
      <c r="E259" s="173" t="s">
        <v>1</v>
      </c>
      <c r="F259" s="174" t="s">
        <v>1337</v>
      </c>
      <c r="H259" s="175">
        <v>2.1</v>
      </c>
      <c r="L259" s="171"/>
      <c r="M259" s="176"/>
      <c r="N259" s="177"/>
      <c r="O259" s="177"/>
      <c r="P259" s="177"/>
      <c r="Q259" s="177"/>
      <c r="R259" s="177"/>
      <c r="S259" s="177"/>
      <c r="T259" s="178"/>
      <c r="AT259" s="173" t="s">
        <v>178</v>
      </c>
      <c r="AU259" s="173" t="s">
        <v>77</v>
      </c>
      <c r="AV259" s="172" t="s">
        <v>77</v>
      </c>
      <c r="AW259" s="172" t="s">
        <v>25</v>
      </c>
      <c r="AX259" s="172" t="s">
        <v>75</v>
      </c>
      <c r="AY259" s="173" t="s">
        <v>167</v>
      </c>
    </row>
    <row r="260" spans="2:65" s="96" customFormat="1" ht="24" customHeight="1">
      <c r="B260" s="24"/>
      <c r="C260" s="149" t="s">
        <v>442</v>
      </c>
      <c r="D260" s="149" t="s">
        <v>169</v>
      </c>
      <c r="E260" s="150" t="s">
        <v>1356</v>
      </c>
      <c r="F260" s="151" t="s">
        <v>1357</v>
      </c>
      <c r="G260" s="152" t="s">
        <v>208</v>
      </c>
      <c r="H260" s="153">
        <v>2.1</v>
      </c>
      <c r="I260" s="3"/>
      <c r="J260" s="154">
        <f>ROUND(I260*H260,2)</f>
        <v>0</v>
      </c>
      <c r="K260" s="151" t="s">
        <v>173</v>
      </c>
      <c r="L260" s="24"/>
      <c r="M260" s="155" t="s">
        <v>1</v>
      </c>
      <c r="N260" s="156" t="s">
        <v>33</v>
      </c>
      <c r="O260" s="157">
        <v>0.048</v>
      </c>
      <c r="P260" s="157">
        <f>O260*H260</f>
        <v>0.1008</v>
      </c>
      <c r="Q260" s="157">
        <v>0</v>
      </c>
      <c r="R260" s="157">
        <f>Q260*H260</f>
        <v>0</v>
      </c>
      <c r="S260" s="157">
        <v>0</v>
      </c>
      <c r="T260" s="158">
        <f>S260*H260</f>
        <v>0</v>
      </c>
      <c r="AR260" s="159" t="s">
        <v>174</v>
      </c>
      <c r="AT260" s="159" t="s">
        <v>169</v>
      </c>
      <c r="AU260" s="159" t="s">
        <v>77</v>
      </c>
      <c r="AY260" s="12" t="s">
        <v>167</v>
      </c>
      <c r="BE260" s="160">
        <f>IF(N260="základní",J260,0)</f>
        <v>0</v>
      </c>
      <c r="BF260" s="160">
        <f>IF(N260="snížená",J260,0)</f>
        <v>0</v>
      </c>
      <c r="BG260" s="160">
        <f>IF(N260="zákl. přenesená",J260,0)</f>
        <v>0</v>
      </c>
      <c r="BH260" s="160">
        <f>IF(N260="sníž. přenesená",J260,0)</f>
        <v>0</v>
      </c>
      <c r="BI260" s="160">
        <f>IF(N260="nulová",J260,0)</f>
        <v>0</v>
      </c>
      <c r="BJ260" s="12" t="s">
        <v>75</v>
      </c>
      <c r="BK260" s="160">
        <f>ROUND(I260*H260,2)</f>
        <v>0</v>
      </c>
      <c r="BL260" s="12" t="s">
        <v>174</v>
      </c>
      <c r="BM260" s="159" t="s">
        <v>1358</v>
      </c>
    </row>
    <row r="261" spans="2:47" s="96" customFormat="1" ht="29.25">
      <c r="B261" s="24"/>
      <c r="D261" s="161" t="s">
        <v>176</v>
      </c>
      <c r="F261" s="162" t="s">
        <v>1359</v>
      </c>
      <c r="L261" s="24"/>
      <c r="M261" s="163"/>
      <c r="N261" s="50"/>
      <c r="O261" s="50"/>
      <c r="P261" s="50"/>
      <c r="Q261" s="50"/>
      <c r="R261" s="50"/>
      <c r="S261" s="50"/>
      <c r="T261" s="51"/>
      <c r="AT261" s="12" t="s">
        <v>176</v>
      </c>
      <c r="AU261" s="12" t="s">
        <v>77</v>
      </c>
    </row>
    <row r="262" spans="2:51" s="165" customFormat="1" ht="12">
      <c r="B262" s="164"/>
      <c r="D262" s="161" t="s">
        <v>178</v>
      </c>
      <c r="E262" s="166" t="s">
        <v>1</v>
      </c>
      <c r="F262" s="167" t="s">
        <v>1351</v>
      </c>
      <c r="H262" s="166" t="s">
        <v>1</v>
      </c>
      <c r="L262" s="164"/>
      <c r="M262" s="168"/>
      <c r="N262" s="169"/>
      <c r="O262" s="169"/>
      <c r="P262" s="169"/>
      <c r="Q262" s="169"/>
      <c r="R262" s="169"/>
      <c r="S262" s="169"/>
      <c r="T262" s="170"/>
      <c r="AT262" s="166" t="s">
        <v>178</v>
      </c>
      <c r="AU262" s="166" t="s">
        <v>77</v>
      </c>
      <c r="AV262" s="165" t="s">
        <v>75</v>
      </c>
      <c r="AW262" s="165" t="s">
        <v>25</v>
      </c>
      <c r="AX262" s="165" t="s">
        <v>68</v>
      </c>
      <c r="AY262" s="166" t="s">
        <v>167</v>
      </c>
    </row>
    <row r="263" spans="2:51" s="172" customFormat="1" ht="12">
      <c r="B263" s="171"/>
      <c r="D263" s="161" t="s">
        <v>178</v>
      </c>
      <c r="E263" s="173" t="s">
        <v>1</v>
      </c>
      <c r="F263" s="174" t="s">
        <v>1337</v>
      </c>
      <c r="H263" s="175">
        <v>2.1</v>
      </c>
      <c r="L263" s="171"/>
      <c r="M263" s="176"/>
      <c r="N263" s="177"/>
      <c r="O263" s="177"/>
      <c r="P263" s="177"/>
      <c r="Q263" s="177"/>
      <c r="R263" s="177"/>
      <c r="S263" s="177"/>
      <c r="T263" s="178"/>
      <c r="AT263" s="173" t="s">
        <v>178</v>
      </c>
      <c r="AU263" s="173" t="s">
        <v>77</v>
      </c>
      <c r="AV263" s="172" t="s">
        <v>77</v>
      </c>
      <c r="AW263" s="172" t="s">
        <v>25</v>
      </c>
      <c r="AX263" s="172" t="s">
        <v>75</v>
      </c>
      <c r="AY263" s="173" t="s">
        <v>167</v>
      </c>
    </row>
    <row r="264" spans="2:65" s="96" customFormat="1" ht="24" customHeight="1">
      <c r="B264" s="24"/>
      <c r="C264" s="149" t="s">
        <v>447</v>
      </c>
      <c r="D264" s="149" t="s">
        <v>169</v>
      </c>
      <c r="E264" s="150" t="s">
        <v>1360</v>
      </c>
      <c r="F264" s="151" t="s">
        <v>1361</v>
      </c>
      <c r="G264" s="152" t="s">
        <v>208</v>
      </c>
      <c r="H264" s="153">
        <v>2.1</v>
      </c>
      <c r="I264" s="3"/>
      <c r="J264" s="154">
        <f>ROUND(I264*H264,2)</f>
        <v>0</v>
      </c>
      <c r="K264" s="151" t="s">
        <v>173</v>
      </c>
      <c r="L264" s="24"/>
      <c r="M264" s="155" t="s">
        <v>1</v>
      </c>
      <c r="N264" s="156" t="s">
        <v>33</v>
      </c>
      <c r="O264" s="157">
        <v>0.048</v>
      </c>
      <c r="P264" s="157">
        <f>O264*H264</f>
        <v>0.1008</v>
      </c>
      <c r="Q264" s="157">
        <v>0</v>
      </c>
      <c r="R264" s="157">
        <f>Q264*H264</f>
        <v>0</v>
      </c>
      <c r="S264" s="157">
        <v>0</v>
      </c>
      <c r="T264" s="158">
        <f>S264*H264</f>
        <v>0</v>
      </c>
      <c r="AR264" s="159" t="s">
        <v>174</v>
      </c>
      <c r="AT264" s="159" t="s">
        <v>169</v>
      </c>
      <c r="AU264" s="159" t="s">
        <v>77</v>
      </c>
      <c r="AY264" s="12" t="s">
        <v>167</v>
      </c>
      <c r="BE264" s="160">
        <f>IF(N264="základní",J264,0)</f>
        <v>0</v>
      </c>
      <c r="BF264" s="160">
        <f>IF(N264="snížená",J264,0)</f>
        <v>0</v>
      </c>
      <c r="BG264" s="160">
        <f>IF(N264="zákl. přenesená",J264,0)</f>
        <v>0</v>
      </c>
      <c r="BH264" s="160">
        <f>IF(N264="sníž. přenesená",J264,0)</f>
        <v>0</v>
      </c>
      <c r="BI264" s="160">
        <f>IF(N264="nulová",J264,0)</f>
        <v>0</v>
      </c>
      <c r="BJ264" s="12" t="s">
        <v>75</v>
      </c>
      <c r="BK264" s="160">
        <f>ROUND(I264*H264,2)</f>
        <v>0</v>
      </c>
      <c r="BL264" s="12" t="s">
        <v>174</v>
      </c>
      <c r="BM264" s="159" t="s">
        <v>1362</v>
      </c>
    </row>
    <row r="265" spans="2:47" s="96" customFormat="1" ht="29.25">
      <c r="B265" s="24"/>
      <c r="D265" s="161" t="s">
        <v>176</v>
      </c>
      <c r="F265" s="162" t="s">
        <v>1363</v>
      </c>
      <c r="L265" s="24"/>
      <c r="M265" s="163"/>
      <c r="N265" s="50"/>
      <c r="O265" s="50"/>
      <c r="P265" s="50"/>
      <c r="Q265" s="50"/>
      <c r="R265" s="50"/>
      <c r="S265" s="50"/>
      <c r="T265" s="51"/>
      <c r="AT265" s="12" t="s">
        <v>176</v>
      </c>
      <c r="AU265" s="12" t="s">
        <v>77</v>
      </c>
    </row>
    <row r="266" spans="2:51" s="165" customFormat="1" ht="12">
      <c r="B266" s="164"/>
      <c r="D266" s="161" t="s">
        <v>178</v>
      </c>
      <c r="E266" s="166" t="s">
        <v>1</v>
      </c>
      <c r="F266" s="167" t="s">
        <v>1351</v>
      </c>
      <c r="H266" s="166" t="s">
        <v>1</v>
      </c>
      <c r="L266" s="164"/>
      <c r="M266" s="168"/>
      <c r="N266" s="169"/>
      <c r="O266" s="169"/>
      <c r="P266" s="169"/>
      <c r="Q266" s="169"/>
      <c r="R266" s="169"/>
      <c r="S266" s="169"/>
      <c r="T266" s="170"/>
      <c r="AT266" s="166" t="s">
        <v>178</v>
      </c>
      <c r="AU266" s="166" t="s">
        <v>77</v>
      </c>
      <c r="AV266" s="165" t="s">
        <v>75</v>
      </c>
      <c r="AW266" s="165" t="s">
        <v>25</v>
      </c>
      <c r="AX266" s="165" t="s">
        <v>68</v>
      </c>
      <c r="AY266" s="166" t="s">
        <v>167</v>
      </c>
    </row>
    <row r="267" spans="2:51" s="172" customFormat="1" ht="12">
      <c r="B267" s="171"/>
      <c r="D267" s="161" t="s">
        <v>178</v>
      </c>
      <c r="E267" s="173" t="s">
        <v>1</v>
      </c>
      <c r="F267" s="174" t="s">
        <v>1337</v>
      </c>
      <c r="H267" s="175">
        <v>2.1</v>
      </c>
      <c r="L267" s="171"/>
      <c r="M267" s="176"/>
      <c r="N267" s="177"/>
      <c r="O267" s="177"/>
      <c r="P267" s="177"/>
      <c r="Q267" s="177"/>
      <c r="R267" s="177"/>
      <c r="S267" s="177"/>
      <c r="T267" s="178"/>
      <c r="AT267" s="173" t="s">
        <v>178</v>
      </c>
      <c r="AU267" s="173" t="s">
        <v>77</v>
      </c>
      <c r="AV267" s="172" t="s">
        <v>77</v>
      </c>
      <c r="AW267" s="172" t="s">
        <v>25</v>
      </c>
      <c r="AX267" s="172" t="s">
        <v>75</v>
      </c>
      <c r="AY267" s="173" t="s">
        <v>167</v>
      </c>
    </row>
    <row r="268" spans="2:65" s="96" customFormat="1" ht="24" customHeight="1">
      <c r="B268" s="24"/>
      <c r="C268" s="149" t="s">
        <v>452</v>
      </c>
      <c r="D268" s="149" t="s">
        <v>169</v>
      </c>
      <c r="E268" s="150" t="s">
        <v>1364</v>
      </c>
      <c r="F268" s="151" t="s">
        <v>1365</v>
      </c>
      <c r="G268" s="152" t="s">
        <v>208</v>
      </c>
      <c r="H268" s="153">
        <v>4.2</v>
      </c>
      <c r="I268" s="3"/>
      <c r="J268" s="154">
        <f>ROUND(I268*H268,2)</f>
        <v>0</v>
      </c>
      <c r="K268" s="151" t="s">
        <v>173</v>
      </c>
      <c r="L268" s="24"/>
      <c r="M268" s="155" t="s">
        <v>1</v>
      </c>
      <c r="N268" s="156" t="s">
        <v>33</v>
      </c>
      <c r="O268" s="157">
        <v>0.002</v>
      </c>
      <c r="P268" s="157">
        <f>O268*H268</f>
        <v>0.008400000000000001</v>
      </c>
      <c r="Q268" s="157">
        <v>0</v>
      </c>
      <c r="R268" s="157">
        <f>Q268*H268</f>
        <v>0</v>
      </c>
      <c r="S268" s="157">
        <v>0</v>
      </c>
      <c r="T268" s="158">
        <f>S268*H268</f>
        <v>0</v>
      </c>
      <c r="AR268" s="159" t="s">
        <v>174</v>
      </c>
      <c r="AT268" s="159" t="s">
        <v>169</v>
      </c>
      <c r="AU268" s="159" t="s">
        <v>77</v>
      </c>
      <c r="AY268" s="12" t="s">
        <v>167</v>
      </c>
      <c r="BE268" s="160">
        <f>IF(N268="základní",J268,0)</f>
        <v>0</v>
      </c>
      <c r="BF268" s="160">
        <f>IF(N268="snížená",J268,0)</f>
        <v>0</v>
      </c>
      <c r="BG268" s="160">
        <f>IF(N268="zákl. přenesená",J268,0)</f>
        <v>0</v>
      </c>
      <c r="BH268" s="160">
        <f>IF(N268="sníž. přenesená",J268,0)</f>
        <v>0</v>
      </c>
      <c r="BI268" s="160">
        <f>IF(N268="nulová",J268,0)</f>
        <v>0</v>
      </c>
      <c r="BJ268" s="12" t="s">
        <v>75</v>
      </c>
      <c r="BK268" s="160">
        <f>ROUND(I268*H268,2)</f>
        <v>0</v>
      </c>
      <c r="BL268" s="12" t="s">
        <v>174</v>
      </c>
      <c r="BM268" s="159" t="s">
        <v>1366</v>
      </c>
    </row>
    <row r="269" spans="2:47" s="96" customFormat="1" ht="19.5">
      <c r="B269" s="24"/>
      <c r="D269" s="161" t="s">
        <v>176</v>
      </c>
      <c r="F269" s="162" t="s">
        <v>1367</v>
      </c>
      <c r="L269" s="24"/>
      <c r="M269" s="163"/>
      <c r="N269" s="50"/>
      <c r="O269" s="50"/>
      <c r="P269" s="50"/>
      <c r="Q269" s="50"/>
      <c r="R269" s="50"/>
      <c r="S269" s="50"/>
      <c r="T269" s="51"/>
      <c r="AT269" s="12" t="s">
        <v>176</v>
      </c>
      <c r="AU269" s="12" t="s">
        <v>77</v>
      </c>
    </row>
    <row r="270" spans="2:51" s="165" customFormat="1" ht="12">
      <c r="B270" s="164"/>
      <c r="D270" s="161" t="s">
        <v>178</v>
      </c>
      <c r="E270" s="166" t="s">
        <v>1</v>
      </c>
      <c r="F270" s="167" t="s">
        <v>1368</v>
      </c>
      <c r="H270" s="166" t="s">
        <v>1</v>
      </c>
      <c r="L270" s="164"/>
      <c r="M270" s="168"/>
      <c r="N270" s="169"/>
      <c r="O270" s="169"/>
      <c r="P270" s="169"/>
      <c r="Q270" s="169"/>
      <c r="R270" s="169"/>
      <c r="S270" s="169"/>
      <c r="T270" s="170"/>
      <c r="AT270" s="166" t="s">
        <v>178</v>
      </c>
      <c r="AU270" s="166" t="s">
        <v>77</v>
      </c>
      <c r="AV270" s="165" t="s">
        <v>75</v>
      </c>
      <c r="AW270" s="165" t="s">
        <v>25</v>
      </c>
      <c r="AX270" s="165" t="s">
        <v>68</v>
      </c>
      <c r="AY270" s="166" t="s">
        <v>167</v>
      </c>
    </row>
    <row r="271" spans="2:51" s="172" customFormat="1" ht="12">
      <c r="B271" s="171"/>
      <c r="D271" s="161" t="s">
        <v>178</v>
      </c>
      <c r="E271" s="173" t="s">
        <v>1</v>
      </c>
      <c r="F271" s="174" t="s">
        <v>1369</v>
      </c>
      <c r="H271" s="175">
        <v>4.2</v>
      </c>
      <c r="L271" s="171"/>
      <c r="M271" s="176"/>
      <c r="N271" s="177"/>
      <c r="O271" s="177"/>
      <c r="P271" s="177"/>
      <c r="Q271" s="177"/>
      <c r="R271" s="177"/>
      <c r="S271" s="177"/>
      <c r="T271" s="178"/>
      <c r="AT271" s="173" t="s">
        <v>178</v>
      </c>
      <c r="AU271" s="173" t="s">
        <v>77</v>
      </c>
      <c r="AV271" s="172" t="s">
        <v>77</v>
      </c>
      <c r="AW271" s="172" t="s">
        <v>25</v>
      </c>
      <c r="AX271" s="172" t="s">
        <v>75</v>
      </c>
      <c r="AY271" s="173" t="s">
        <v>167</v>
      </c>
    </row>
    <row r="272" spans="2:65" s="96" customFormat="1" ht="24" customHeight="1">
      <c r="B272" s="24"/>
      <c r="C272" s="149" t="s">
        <v>459</v>
      </c>
      <c r="D272" s="149" t="s">
        <v>169</v>
      </c>
      <c r="E272" s="150" t="s">
        <v>1370</v>
      </c>
      <c r="F272" s="151" t="s">
        <v>1371</v>
      </c>
      <c r="G272" s="152" t="s">
        <v>208</v>
      </c>
      <c r="H272" s="153">
        <v>2.1</v>
      </c>
      <c r="I272" s="3"/>
      <c r="J272" s="154">
        <f>ROUND(I272*H272,2)</f>
        <v>0</v>
      </c>
      <c r="K272" s="151" t="s">
        <v>173</v>
      </c>
      <c r="L272" s="24"/>
      <c r="M272" s="155" t="s">
        <v>1</v>
      </c>
      <c r="N272" s="156" t="s">
        <v>33</v>
      </c>
      <c r="O272" s="157">
        <v>0.016</v>
      </c>
      <c r="P272" s="157">
        <f>O272*H272</f>
        <v>0.033600000000000005</v>
      </c>
      <c r="Q272" s="157">
        <v>0</v>
      </c>
      <c r="R272" s="157">
        <f>Q272*H272</f>
        <v>0</v>
      </c>
      <c r="S272" s="157">
        <v>0</v>
      </c>
      <c r="T272" s="158">
        <f>S272*H272</f>
        <v>0</v>
      </c>
      <c r="AR272" s="159" t="s">
        <v>174</v>
      </c>
      <c r="AT272" s="159" t="s">
        <v>169</v>
      </c>
      <c r="AU272" s="159" t="s">
        <v>77</v>
      </c>
      <c r="AY272" s="12" t="s">
        <v>167</v>
      </c>
      <c r="BE272" s="160">
        <f>IF(N272="základní",J272,0)</f>
        <v>0</v>
      </c>
      <c r="BF272" s="160">
        <f>IF(N272="snížená",J272,0)</f>
        <v>0</v>
      </c>
      <c r="BG272" s="160">
        <f>IF(N272="zákl. přenesená",J272,0)</f>
        <v>0</v>
      </c>
      <c r="BH272" s="160">
        <f>IF(N272="sníž. přenesená",J272,0)</f>
        <v>0</v>
      </c>
      <c r="BI272" s="160">
        <f>IF(N272="nulová",J272,0)</f>
        <v>0</v>
      </c>
      <c r="BJ272" s="12" t="s">
        <v>75</v>
      </c>
      <c r="BK272" s="160">
        <f>ROUND(I272*H272,2)</f>
        <v>0</v>
      </c>
      <c r="BL272" s="12" t="s">
        <v>174</v>
      </c>
      <c r="BM272" s="159" t="s">
        <v>1372</v>
      </c>
    </row>
    <row r="273" spans="2:47" s="96" customFormat="1" ht="29.25">
      <c r="B273" s="24"/>
      <c r="D273" s="161" t="s">
        <v>176</v>
      </c>
      <c r="F273" s="162" t="s">
        <v>1373</v>
      </c>
      <c r="L273" s="24"/>
      <c r="M273" s="163"/>
      <c r="N273" s="50"/>
      <c r="O273" s="50"/>
      <c r="P273" s="50"/>
      <c r="Q273" s="50"/>
      <c r="R273" s="50"/>
      <c r="S273" s="50"/>
      <c r="T273" s="51"/>
      <c r="AT273" s="12" t="s">
        <v>176</v>
      </c>
      <c r="AU273" s="12" t="s">
        <v>77</v>
      </c>
    </row>
    <row r="274" spans="2:51" s="165" customFormat="1" ht="12">
      <c r="B274" s="164"/>
      <c r="D274" s="161" t="s">
        <v>178</v>
      </c>
      <c r="E274" s="166" t="s">
        <v>1</v>
      </c>
      <c r="F274" s="167" t="s">
        <v>1351</v>
      </c>
      <c r="H274" s="166" t="s">
        <v>1</v>
      </c>
      <c r="L274" s="164"/>
      <c r="M274" s="168"/>
      <c r="N274" s="169"/>
      <c r="O274" s="169"/>
      <c r="P274" s="169"/>
      <c r="Q274" s="169"/>
      <c r="R274" s="169"/>
      <c r="S274" s="169"/>
      <c r="T274" s="170"/>
      <c r="AT274" s="166" t="s">
        <v>178</v>
      </c>
      <c r="AU274" s="166" t="s">
        <v>77</v>
      </c>
      <c r="AV274" s="165" t="s">
        <v>75</v>
      </c>
      <c r="AW274" s="165" t="s">
        <v>25</v>
      </c>
      <c r="AX274" s="165" t="s">
        <v>68</v>
      </c>
      <c r="AY274" s="166" t="s">
        <v>167</v>
      </c>
    </row>
    <row r="275" spans="2:51" s="172" customFormat="1" ht="12">
      <c r="B275" s="171"/>
      <c r="D275" s="161" t="s">
        <v>178</v>
      </c>
      <c r="E275" s="173" t="s">
        <v>1</v>
      </c>
      <c r="F275" s="174" t="s">
        <v>1337</v>
      </c>
      <c r="H275" s="175">
        <v>2.1</v>
      </c>
      <c r="L275" s="171"/>
      <c r="M275" s="176"/>
      <c r="N275" s="177"/>
      <c r="O275" s="177"/>
      <c r="P275" s="177"/>
      <c r="Q275" s="177"/>
      <c r="R275" s="177"/>
      <c r="S275" s="177"/>
      <c r="T275" s="178"/>
      <c r="AT275" s="173" t="s">
        <v>178</v>
      </c>
      <c r="AU275" s="173" t="s">
        <v>77</v>
      </c>
      <c r="AV275" s="172" t="s">
        <v>77</v>
      </c>
      <c r="AW275" s="172" t="s">
        <v>25</v>
      </c>
      <c r="AX275" s="172" t="s">
        <v>75</v>
      </c>
      <c r="AY275" s="173" t="s">
        <v>167</v>
      </c>
    </row>
    <row r="276" spans="2:63" s="137" customFormat="1" ht="22.9" customHeight="1">
      <c r="B276" s="136"/>
      <c r="D276" s="138" t="s">
        <v>67</v>
      </c>
      <c r="E276" s="147" t="s">
        <v>213</v>
      </c>
      <c r="F276" s="147" t="s">
        <v>318</v>
      </c>
      <c r="J276" s="148">
        <f>BK276</f>
        <v>0</v>
      </c>
      <c r="L276" s="136"/>
      <c r="M276" s="141"/>
      <c r="N276" s="142"/>
      <c r="O276" s="142"/>
      <c r="P276" s="143">
        <f>P277+P303+P337</f>
        <v>239.298696</v>
      </c>
      <c r="Q276" s="142"/>
      <c r="R276" s="143">
        <f>R277+R303+R337</f>
        <v>23.432664718</v>
      </c>
      <c r="S276" s="142"/>
      <c r="T276" s="144">
        <f>T277+T303+T337</f>
        <v>6.017137999999999</v>
      </c>
      <c r="AR276" s="138" t="s">
        <v>75</v>
      </c>
      <c r="AT276" s="145" t="s">
        <v>67</v>
      </c>
      <c r="AU276" s="145" t="s">
        <v>75</v>
      </c>
      <c r="AY276" s="138" t="s">
        <v>167</v>
      </c>
      <c r="BK276" s="146">
        <f>BK277+BK303+BK337</f>
        <v>0</v>
      </c>
    </row>
    <row r="277" spans="2:63" s="137" customFormat="1" ht="20.85" customHeight="1">
      <c r="B277" s="136"/>
      <c r="D277" s="138" t="s">
        <v>67</v>
      </c>
      <c r="E277" s="147" t="s">
        <v>319</v>
      </c>
      <c r="F277" s="147" t="s">
        <v>392</v>
      </c>
      <c r="J277" s="148">
        <f>BK277</f>
        <v>0</v>
      </c>
      <c r="L277" s="136"/>
      <c r="M277" s="141"/>
      <c r="N277" s="142"/>
      <c r="O277" s="142"/>
      <c r="P277" s="143">
        <f>SUM(P278:P302)</f>
        <v>63.109036</v>
      </c>
      <c r="Q277" s="142"/>
      <c r="R277" s="143">
        <f>SUM(R278:R302)</f>
        <v>2.2890464820000003</v>
      </c>
      <c r="S277" s="142"/>
      <c r="T277" s="144">
        <f>SUM(T278:T302)</f>
        <v>4.270656</v>
      </c>
      <c r="AR277" s="138" t="s">
        <v>75</v>
      </c>
      <c r="AT277" s="145" t="s">
        <v>67</v>
      </c>
      <c r="AU277" s="145" t="s">
        <v>77</v>
      </c>
      <c r="AY277" s="138" t="s">
        <v>167</v>
      </c>
      <c r="BK277" s="146">
        <f>SUM(BK278:BK302)</f>
        <v>0</v>
      </c>
    </row>
    <row r="278" spans="2:65" s="96" customFormat="1" ht="36" customHeight="1">
      <c r="B278" s="24"/>
      <c r="C278" s="149" t="s">
        <v>465</v>
      </c>
      <c r="D278" s="149" t="s">
        <v>169</v>
      </c>
      <c r="E278" s="150" t="s">
        <v>1374</v>
      </c>
      <c r="F278" s="151" t="s">
        <v>1375</v>
      </c>
      <c r="G278" s="152" t="s">
        <v>208</v>
      </c>
      <c r="H278" s="153">
        <v>72.384</v>
      </c>
      <c r="I278" s="3"/>
      <c r="J278" s="154">
        <f>ROUND(I278*H278,2)</f>
        <v>0</v>
      </c>
      <c r="K278" s="151" t="s">
        <v>173</v>
      </c>
      <c r="L278" s="24"/>
      <c r="M278" s="155" t="s">
        <v>1</v>
      </c>
      <c r="N278" s="156" t="s">
        <v>33</v>
      </c>
      <c r="O278" s="157">
        <v>0.22</v>
      </c>
      <c r="P278" s="157">
        <f>O278*H278</f>
        <v>15.92448</v>
      </c>
      <c r="Q278" s="157">
        <v>0</v>
      </c>
      <c r="R278" s="157">
        <f>Q278*H278</f>
        <v>0</v>
      </c>
      <c r="S278" s="157">
        <v>0.059</v>
      </c>
      <c r="T278" s="158">
        <f>S278*H278</f>
        <v>4.270656</v>
      </c>
      <c r="AR278" s="159" t="s">
        <v>291</v>
      </c>
      <c r="AT278" s="159" t="s">
        <v>169</v>
      </c>
      <c r="AU278" s="159" t="s">
        <v>186</v>
      </c>
      <c r="AY278" s="12" t="s">
        <v>167</v>
      </c>
      <c r="BE278" s="160">
        <f>IF(N278="základní",J278,0)</f>
        <v>0</v>
      </c>
      <c r="BF278" s="160">
        <f>IF(N278="snížená",J278,0)</f>
        <v>0</v>
      </c>
      <c r="BG278" s="160">
        <f>IF(N278="zákl. přenesená",J278,0)</f>
        <v>0</v>
      </c>
      <c r="BH278" s="160">
        <f>IF(N278="sníž. přenesená",J278,0)</f>
        <v>0</v>
      </c>
      <c r="BI278" s="160">
        <f>IF(N278="nulová",J278,0)</f>
        <v>0</v>
      </c>
      <c r="BJ278" s="12" t="s">
        <v>75</v>
      </c>
      <c r="BK278" s="160">
        <f>ROUND(I278*H278,2)</f>
        <v>0</v>
      </c>
      <c r="BL278" s="12" t="s">
        <v>291</v>
      </c>
      <c r="BM278" s="159" t="s">
        <v>1376</v>
      </c>
    </row>
    <row r="279" spans="2:47" s="96" customFormat="1" ht="29.25">
      <c r="B279" s="24"/>
      <c r="D279" s="161" t="s">
        <v>176</v>
      </c>
      <c r="F279" s="162" t="s">
        <v>1377</v>
      </c>
      <c r="L279" s="24"/>
      <c r="M279" s="163"/>
      <c r="N279" s="50"/>
      <c r="O279" s="50"/>
      <c r="P279" s="50"/>
      <c r="Q279" s="50"/>
      <c r="R279" s="50"/>
      <c r="S279" s="50"/>
      <c r="T279" s="51"/>
      <c r="AT279" s="12" t="s">
        <v>176</v>
      </c>
      <c r="AU279" s="12" t="s">
        <v>186</v>
      </c>
    </row>
    <row r="280" spans="2:51" s="165" customFormat="1" ht="12">
      <c r="B280" s="164"/>
      <c r="D280" s="161" t="s">
        <v>178</v>
      </c>
      <c r="E280" s="166" t="s">
        <v>1</v>
      </c>
      <c r="F280" s="167" t="s">
        <v>249</v>
      </c>
      <c r="H280" s="166" t="s">
        <v>1</v>
      </c>
      <c r="L280" s="164"/>
      <c r="M280" s="168"/>
      <c r="N280" s="169"/>
      <c r="O280" s="169"/>
      <c r="P280" s="169"/>
      <c r="Q280" s="169"/>
      <c r="R280" s="169"/>
      <c r="S280" s="169"/>
      <c r="T280" s="170"/>
      <c r="AT280" s="166" t="s">
        <v>178</v>
      </c>
      <c r="AU280" s="166" t="s">
        <v>186</v>
      </c>
      <c r="AV280" s="165" t="s">
        <v>75</v>
      </c>
      <c r="AW280" s="165" t="s">
        <v>25</v>
      </c>
      <c r="AX280" s="165" t="s">
        <v>68</v>
      </c>
      <c r="AY280" s="166" t="s">
        <v>167</v>
      </c>
    </row>
    <row r="281" spans="2:51" s="165" customFormat="1" ht="12">
      <c r="B281" s="164"/>
      <c r="D281" s="161" t="s">
        <v>178</v>
      </c>
      <c r="E281" s="166" t="s">
        <v>1</v>
      </c>
      <c r="F281" s="167" t="s">
        <v>1378</v>
      </c>
      <c r="H281" s="166" t="s">
        <v>1</v>
      </c>
      <c r="L281" s="164"/>
      <c r="M281" s="168"/>
      <c r="N281" s="169"/>
      <c r="O281" s="169"/>
      <c r="P281" s="169"/>
      <c r="Q281" s="169"/>
      <c r="R281" s="169"/>
      <c r="S281" s="169"/>
      <c r="T281" s="170"/>
      <c r="AT281" s="166" t="s">
        <v>178</v>
      </c>
      <c r="AU281" s="166" t="s">
        <v>186</v>
      </c>
      <c r="AV281" s="165" t="s">
        <v>75</v>
      </c>
      <c r="AW281" s="165" t="s">
        <v>25</v>
      </c>
      <c r="AX281" s="165" t="s">
        <v>68</v>
      </c>
      <c r="AY281" s="166" t="s">
        <v>167</v>
      </c>
    </row>
    <row r="282" spans="2:51" s="172" customFormat="1" ht="12">
      <c r="B282" s="171"/>
      <c r="D282" s="161" t="s">
        <v>178</v>
      </c>
      <c r="E282" s="173" t="s">
        <v>1</v>
      </c>
      <c r="F282" s="174" t="s">
        <v>1379</v>
      </c>
      <c r="H282" s="175">
        <v>26.77</v>
      </c>
      <c r="L282" s="171"/>
      <c r="M282" s="176"/>
      <c r="N282" s="177"/>
      <c r="O282" s="177"/>
      <c r="P282" s="177"/>
      <c r="Q282" s="177"/>
      <c r="R282" s="177"/>
      <c r="S282" s="177"/>
      <c r="T282" s="178"/>
      <c r="AT282" s="173" t="s">
        <v>178</v>
      </c>
      <c r="AU282" s="173" t="s">
        <v>186</v>
      </c>
      <c r="AV282" s="172" t="s">
        <v>77</v>
      </c>
      <c r="AW282" s="172" t="s">
        <v>25</v>
      </c>
      <c r="AX282" s="172" t="s">
        <v>68</v>
      </c>
      <c r="AY282" s="173" t="s">
        <v>167</v>
      </c>
    </row>
    <row r="283" spans="2:51" s="165" customFormat="1" ht="12">
      <c r="B283" s="164"/>
      <c r="D283" s="161" t="s">
        <v>178</v>
      </c>
      <c r="E283" s="166" t="s">
        <v>1</v>
      </c>
      <c r="F283" s="167" t="s">
        <v>1380</v>
      </c>
      <c r="H283" s="166" t="s">
        <v>1</v>
      </c>
      <c r="L283" s="164"/>
      <c r="M283" s="168"/>
      <c r="N283" s="169"/>
      <c r="O283" s="169"/>
      <c r="P283" s="169"/>
      <c r="Q283" s="169"/>
      <c r="R283" s="169"/>
      <c r="S283" s="169"/>
      <c r="T283" s="170"/>
      <c r="AT283" s="166" t="s">
        <v>178</v>
      </c>
      <c r="AU283" s="166" t="s">
        <v>186</v>
      </c>
      <c r="AV283" s="165" t="s">
        <v>75</v>
      </c>
      <c r="AW283" s="165" t="s">
        <v>25</v>
      </c>
      <c r="AX283" s="165" t="s">
        <v>68</v>
      </c>
      <c r="AY283" s="166" t="s">
        <v>167</v>
      </c>
    </row>
    <row r="284" spans="2:51" s="172" customFormat="1" ht="12">
      <c r="B284" s="171"/>
      <c r="D284" s="161" t="s">
        <v>178</v>
      </c>
      <c r="E284" s="173" t="s">
        <v>1</v>
      </c>
      <c r="F284" s="174" t="s">
        <v>1381</v>
      </c>
      <c r="H284" s="175">
        <v>42.67</v>
      </c>
      <c r="L284" s="171"/>
      <c r="M284" s="176"/>
      <c r="N284" s="177"/>
      <c r="O284" s="177"/>
      <c r="P284" s="177"/>
      <c r="Q284" s="177"/>
      <c r="R284" s="177"/>
      <c r="S284" s="177"/>
      <c r="T284" s="178"/>
      <c r="AT284" s="173" t="s">
        <v>178</v>
      </c>
      <c r="AU284" s="173" t="s">
        <v>186</v>
      </c>
      <c r="AV284" s="172" t="s">
        <v>77</v>
      </c>
      <c r="AW284" s="172" t="s">
        <v>25</v>
      </c>
      <c r="AX284" s="172" t="s">
        <v>68</v>
      </c>
      <c r="AY284" s="173" t="s">
        <v>167</v>
      </c>
    </row>
    <row r="285" spans="2:51" s="172" customFormat="1" ht="12">
      <c r="B285" s="171"/>
      <c r="D285" s="161" t="s">
        <v>178</v>
      </c>
      <c r="E285" s="173" t="s">
        <v>1</v>
      </c>
      <c r="F285" s="174" t="s">
        <v>1382</v>
      </c>
      <c r="H285" s="175">
        <v>2.944</v>
      </c>
      <c r="L285" s="171"/>
      <c r="M285" s="176"/>
      <c r="N285" s="177"/>
      <c r="O285" s="177"/>
      <c r="P285" s="177"/>
      <c r="Q285" s="177"/>
      <c r="R285" s="177"/>
      <c r="S285" s="177"/>
      <c r="T285" s="178"/>
      <c r="AT285" s="173" t="s">
        <v>178</v>
      </c>
      <c r="AU285" s="173" t="s">
        <v>186</v>
      </c>
      <c r="AV285" s="172" t="s">
        <v>77</v>
      </c>
      <c r="AW285" s="172" t="s">
        <v>25</v>
      </c>
      <c r="AX285" s="172" t="s">
        <v>68</v>
      </c>
      <c r="AY285" s="173" t="s">
        <v>167</v>
      </c>
    </row>
    <row r="286" spans="2:51" s="180" customFormat="1" ht="12">
      <c r="B286" s="179"/>
      <c r="D286" s="161" t="s">
        <v>178</v>
      </c>
      <c r="E286" s="181" t="s">
        <v>1</v>
      </c>
      <c r="F286" s="182" t="s">
        <v>204</v>
      </c>
      <c r="H286" s="183">
        <v>72.384</v>
      </c>
      <c r="L286" s="179"/>
      <c r="M286" s="184"/>
      <c r="N286" s="185"/>
      <c r="O286" s="185"/>
      <c r="P286" s="185"/>
      <c r="Q286" s="185"/>
      <c r="R286" s="185"/>
      <c r="S286" s="185"/>
      <c r="T286" s="186"/>
      <c r="AT286" s="181" t="s">
        <v>178</v>
      </c>
      <c r="AU286" s="181" t="s">
        <v>186</v>
      </c>
      <c r="AV286" s="180" t="s">
        <v>174</v>
      </c>
      <c r="AW286" s="180" t="s">
        <v>25</v>
      </c>
      <c r="AX286" s="180" t="s">
        <v>75</v>
      </c>
      <c r="AY286" s="181" t="s">
        <v>167</v>
      </c>
    </row>
    <row r="287" spans="2:65" s="96" customFormat="1" ht="24" customHeight="1">
      <c r="B287" s="24"/>
      <c r="C287" s="149" t="s">
        <v>473</v>
      </c>
      <c r="D287" s="149" t="s">
        <v>169</v>
      </c>
      <c r="E287" s="150" t="s">
        <v>1383</v>
      </c>
      <c r="F287" s="151" t="s">
        <v>1384</v>
      </c>
      <c r="G287" s="152" t="s">
        <v>208</v>
      </c>
      <c r="H287" s="153">
        <v>28.25</v>
      </c>
      <c r="I287" s="3"/>
      <c r="J287" s="154">
        <f>ROUND(I287*H287,2)</f>
        <v>0</v>
      </c>
      <c r="K287" s="151" t="s">
        <v>173</v>
      </c>
      <c r="L287" s="24"/>
      <c r="M287" s="155" t="s">
        <v>1</v>
      </c>
      <c r="N287" s="156" t="s">
        <v>33</v>
      </c>
      <c r="O287" s="157">
        <v>0.228</v>
      </c>
      <c r="P287" s="157">
        <f>O287*H287</f>
        <v>6.441</v>
      </c>
      <c r="Q287" s="157">
        <v>0.01255</v>
      </c>
      <c r="R287" s="157">
        <f>Q287*H287</f>
        <v>0.3545375</v>
      </c>
      <c r="S287" s="157">
        <v>0</v>
      </c>
      <c r="T287" s="158">
        <f>S287*H287</f>
        <v>0</v>
      </c>
      <c r="AR287" s="159" t="s">
        <v>174</v>
      </c>
      <c r="AT287" s="159" t="s">
        <v>169</v>
      </c>
      <c r="AU287" s="159" t="s">
        <v>186</v>
      </c>
      <c r="AY287" s="12" t="s">
        <v>167</v>
      </c>
      <c r="BE287" s="160">
        <f>IF(N287="základní",J287,0)</f>
        <v>0</v>
      </c>
      <c r="BF287" s="160">
        <f>IF(N287="snížená",J287,0)</f>
        <v>0</v>
      </c>
      <c r="BG287" s="160">
        <f>IF(N287="zákl. přenesená",J287,0)</f>
        <v>0</v>
      </c>
      <c r="BH287" s="160">
        <f>IF(N287="sníž. přenesená",J287,0)</f>
        <v>0</v>
      </c>
      <c r="BI287" s="160">
        <f>IF(N287="nulová",J287,0)</f>
        <v>0</v>
      </c>
      <c r="BJ287" s="12" t="s">
        <v>75</v>
      </c>
      <c r="BK287" s="160">
        <f>ROUND(I287*H287,2)</f>
        <v>0</v>
      </c>
      <c r="BL287" s="12" t="s">
        <v>174</v>
      </c>
      <c r="BM287" s="159" t="s">
        <v>1385</v>
      </c>
    </row>
    <row r="288" spans="2:47" s="96" customFormat="1" ht="19.5">
      <c r="B288" s="24"/>
      <c r="D288" s="161" t="s">
        <v>176</v>
      </c>
      <c r="F288" s="162" t="s">
        <v>1386</v>
      </c>
      <c r="L288" s="24"/>
      <c r="M288" s="163"/>
      <c r="N288" s="50"/>
      <c r="O288" s="50"/>
      <c r="P288" s="50"/>
      <c r="Q288" s="50"/>
      <c r="R288" s="50"/>
      <c r="S288" s="50"/>
      <c r="T288" s="51"/>
      <c r="AT288" s="12" t="s">
        <v>176</v>
      </c>
      <c r="AU288" s="12" t="s">
        <v>186</v>
      </c>
    </row>
    <row r="289" spans="2:51" s="165" customFormat="1" ht="12">
      <c r="B289" s="164"/>
      <c r="D289" s="161" t="s">
        <v>178</v>
      </c>
      <c r="E289" s="166" t="s">
        <v>1</v>
      </c>
      <c r="F289" s="167" t="s">
        <v>249</v>
      </c>
      <c r="H289" s="166" t="s">
        <v>1</v>
      </c>
      <c r="L289" s="164"/>
      <c r="M289" s="168"/>
      <c r="N289" s="169"/>
      <c r="O289" s="169"/>
      <c r="P289" s="169"/>
      <c r="Q289" s="169"/>
      <c r="R289" s="169"/>
      <c r="S289" s="169"/>
      <c r="T289" s="170"/>
      <c r="AT289" s="166" t="s">
        <v>178</v>
      </c>
      <c r="AU289" s="166" t="s">
        <v>186</v>
      </c>
      <c r="AV289" s="165" t="s">
        <v>75</v>
      </c>
      <c r="AW289" s="165" t="s">
        <v>25</v>
      </c>
      <c r="AX289" s="165" t="s">
        <v>68</v>
      </c>
      <c r="AY289" s="166" t="s">
        <v>167</v>
      </c>
    </row>
    <row r="290" spans="2:51" s="165" customFormat="1" ht="12">
      <c r="B290" s="164"/>
      <c r="D290" s="161" t="s">
        <v>178</v>
      </c>
      <c r="E290" s="166" t="s">
        <v>1</v>
      </c>
      <c r="F290" s="167" t="s">
        <v>1387</v>
      </c>
      <c r="H290" s="166" t="s">
        <v>1</v>
      </c>
      <c r="L290" s="164"/>
      <c r="M290" s="168"/>
      <c r="N290" s="169"/>
      <c r="O290" s="169"/>
      <c r="P290" s="169"/>
      <c r="Q290" s="169"/>
      <c r="R290" s="169"/>
      <c r="S290" s="169"/>
      <c r="T290" s="170"/>
      <c r="AT290" s="166" t="s">
        <v>178</v>
      </c>
      <c r="AU290" s="166" t="s">
        <v>186</v>
      </c>
      <c r="AV290" s="165" t="s">
        <v>75</v>
      </c>
      <c r="AW290" s="165" t="s">
        <v>25</v>
      </c>
      <c r="AX290" s="165" t="s">
        <v>68</v>
      </c>
      <c r="AY290" s="166" t="s">
        <v>167</v>
      </c>
    </row>
    <row r="291" spans="2:51" s="172" customFormat="1" ht="12">
      <c r="B291" s="171"/>
      <c r="D291" s="161" t="s">
        <v>178</v>
      </c>
      <c r="E291" s="173" t="s">
        <v>1</v>
      </c>
      <c r="F291" s="174" t="s">
        <v>1388</v>
      </c>
      <c r="H291" s="175">
        <v>28.25</v>
      </c>
      <c r="L291" s="171"/>
      <c r="M291" s="176"/>
      <c r="N291" s="177"/>
      <c r="O291" s="177"/>
      <c r="P291" s="177"/>
      <c r="Q291" s="177"/>
      <c r="R291" s="177"/>
      <c r="S291" s="177"/>
      <c r="T291" s="178"/>
      <c r="AT291" s="173" t="s">
        <v>178</v>
      </c>
      <c r="AU291" s="173" t="s">
        <v>186</v>
      </c>
      <c r="AV291" s="172" t="s">
        <v>77</v>
      </c>
      <c r="AW291" s="172" t="s">
        <v>25</v>
      </c>
      <c r="AX291" s="172" t="s">
        <v>75</v>
      </c>
      <c r="AY291" s="173" t="s">
        <v>167</v>
      </c>
    </row>
    <row r="292" spans="2:65" s="96" customFormat="1" ht="24" customHeight="1">
      <c r="B292" s="24"/>
      <c r="C292" s="149" t="s">
        <v>479</v>
      </c>
      <c r="D292" s="149" t="s">
        <v>169</v>
      </c>
      <c r="E292" s="150" t="s">
        <v>1389</v>
      </c>
      <c r="F292" s="151" t="s">
        <v>1390</v>
      </c>
      <c r="G292" s="152" t="s">
        <v>208</v>
      </c>
      <c r="H292" s="153">
        <v>100.634</v>
      </c>
      <c r="I292" s="3"/>
      <c r="J292" s="154">
        <f>ROUND(I292*H292,2)</f>
        <v>0</v>
      </c>
      <c r="K292" s="151" t="s">
        <v>173</v>
      </c>
      <c r="L292" s="24"/>
      <c r="M292" s="155" t="s">
        <v>1</v>
      </c>
      <c r="N292" s="156" t="s">
        <v>33</v>
      </c>
      <c r="O292" s="157">
        <v>0.074</v>
      </c>
      <c r="P292" s="157">
        <f>O292*H292</f>
        <v>7.446916</v>
      </c>
      <c r="Q292" s="157">
        <v>0.000263</v>
      </c>
      <c r="R292" s="157">
        <f>Q292*H292</f>
        <v>0.026466741999999998</v>
      </c>
      <c r="S292" s="157">
        <v>0</v>
      </c>
      <c r="T292" s="158">
        <f>S292*H292</f>
        <v>0</v>
      </c>
      <c r="AR292" s="159" t="s">
        <v>174</v>
      </c>
      <c r="AT292" s="159" t="s">
        <v>169</v>
      </c>
      <c r="AU292" s="159" t="s">
        <v>186</v>
      </c>
      <c r="AY292" s="12" t="s">
        <v>167</v>
      </c>
      <c r="BE292" s="160">
        <f>IF(N292="základní",J292,0)</f>
        <v>0</v>
      </c>
      <c r="BF292" s="160">
        <f>IF(N292="snížená",J292,0)</f>
        <v>0</v>
      </c>
      <c r="BG292" s="160">
        <f>IF(N292="zákl. přenesená",J292,0)</f>
        <v>0</v>
      </c>
      <c r="BH292" s="160">
        <f>IF(N292="sníž. přenesená",J292,0)</f>
        <v>0</v>
      </c>
      <c r="BI292" s="160">
        <f>IF(N292="nulová",J292,0)</f>
        <v>0</v>
      </c>
      <c r="BJ292" s="12" t="s">
        <v>75</v>
      </c>
      <c r="BK292" s="160">
        <f>ROUND(I292*H292,2)</f>
        <v>0</v>
      </c>
      <c r="BL292" s="12" t="s">
        <v>174</v>
      </c>
      <c r="BM292" s="159" t="s">
        <v>1391</v>
      </c>
    </row>
    <row r="293" spans="2:47" s="96" customFormat="1" ht="19.5">
      <c r="B293" s="24"/>
      <c r="D293" s="161" t="s">
        <v>176</v>
      </c>
      <c r="F293" s="162" t="s">
        <v>1392</v>
      </c>
      <c r="L293" s="24"/>
      <c r="M293" s="163"/>
      <c r="N293" s="50"/>
      <c r="O293" s="50"/>
      <c r="P293" s="50"/>
      <c r="Q293" s="50"/>
      <c r="R293" s="50"/>
      <c r="S293" s="50"/>
      <c r="T293" s="51"/>
      <c r="AT293" s="12" t="s">
        <v>176</v>
      </c>
      <c r="AU293" s="12" t="s">
        <v>186</v>
      </c>
    </row>
    <row r="294" spans="2:51" s="165" customFormat="1" ht="12">
      <c r="B294" s="164"/>
      <c r="D294" s="161" t="s">
        <v>178</v>
      </c>
      <c r="E294" s="166" t="s">
        <v>1</v>
      </c>
      <c r="F294" s="167" t="s">
        <v>1393</v>
      </c>
      <c r="H294" s="166" t="s">
        <v>1</v>
      </c>
      <c r="L294" s="164"/>
      <c r="M294" s="168"/>
      <c r="N294" s="169"/>
      <c r="O294" s="169"/>
      <c r="P294" s="169"/>
      <c r="Q294" s="169"/>
      <c r="R294" s="169"/>
      <c r="S294" s="169"/>
      <c r="T294" s="170"/>
      <c r="AT294" s="166" t="s">
        <v>178</v>
      </c>
      <c r="AU294" s="166" t="s">
        <v>186</v>
      </c>
      <c r="AV294" s="165" t="s">
        <v>75</v>
      </c>
      <c r="AW294" s="165" t="s">
        <v>25</v>
      </c>
      <c r="AX294" s="165" t="s">
        <v>68</v>
      </c>
      <c r="AY294" s="166" t="s">
        <v>167</v>
      </c>
    </row>
    <row r="295" spans="2:51" s="172" customFormat="1" ht="12">
      <c r="B295" s="171"/>
      <c r="D295" s="161" t="s">
        <v>178</v>
      </c>
      <c r="E295" s="173" t="s">
        <v>1</v>
      </c>
      <c r="F295" s="174" t="s">
        <v>1394</v>
      </c>
      <c r="H295" s="175">
        <v>72.384</v>
      </c>
      <c r="L295" s="171"/>
      <c r="M295" s="176"/>
      <c r="N295" s="177"/>
      <c r="O295" s="177"/>
      <c r="P295" s="177"/>
      <c r="Q295" s="177"/>
      <c r="R295" s="177"/>
      <c r="S295" s="177"/>
      <c r="T295" s="178"/>
      <c r="AT295" s="173" t="s">
        <v>178</v>
      </c>
      <c r="AU295" s="173" t="s">
        <v>186</v>
      </c>
      <c r="AV295" s="172" t="s">
        <v>77</v>
      </c>
      <c r="AW295" s="172" t="s">
        <v>25</v>
      </c>
      <c r="AX295" s="172" t="s">
        <v>68</v>
      </c>
      <c r="AY295" s="173" t="s">
        <v>167</v>
      </c>
    </row>
    <row r="296" spans="2:51" s="165" customFormat="1" ht="12">
      <c r="B296" s="164"/>
      <c r="D296" s="161" t="s">
        <v>178</v>
      </c>
      <c r="E296" s="166" t="s">
        <v>1</v>
      </c>
      <c r="F296" s="167" t="s">
        <v>1395</v>
      </c>
      <c r="H296" s="166" t="s">
        <v>1</v>
      </c>
      <c r="L296" s="164"/>
      <c r="M296" s="168"/>
      <c r="N296" s="169"/>
      <c r="O296" s="169"/>
      <c r="P296" s="169"/>
      <c r="Q296" s="169"/>
      <c r="R296" s="169"/>
      <c r="S296" s="169"/>
      <c r="T296" s="170"/>
      <c r="AT296" s="166" t="s">
        <v>178</v>
      </c>
      <c r="AU296" s="166" t="s">
        <v>186</v>
      </c>
      <c r="AV296" s="165" t="s">
        <v>75</v>
      </c>
      <c r="AW296" s="165" t="s">
        <v>25</v>
      </c>
      <c r="AX296" s="165" t="s">
        <v>68</v>
      </c>
      <c r="AY296" s="166" t="s">
        <v>167</v>
      </c>
    </row>
    <row r="297" spans="2:51" s="172" customFormat="1" ht="12">
      <c r="B297" s="171"/>
      <c r="D297" s="161" t="s">
        <v>178</v>
      </c>
      <c r="E297" s="173" t="s">
        <v>1</v>
      </c>
      <c r="F297" s="174" t="s">
        <v>1396</v>
      </c>
      <c r="H297" s="175">
        <v>28.25</v>
      </c>
      <c r="L297" s="171"/>
      <c r="M297" s="176"/>
      <c r="N297" s="177"/>
      <c r="O297" s="177"/>
      <c r="P297" s="177"/>
      <c r="Q297" s="177"/>
      <c r="R297" s="177"/>
      <c r="S297" s="177"/>
      <c r="T297" s="178"/>
      <c r="AT297" s="173" t="s">
        <v>178</v>
      </c>
      <c r="AU297" s="173" t="s">
        <v>186</v>
      </c>
      <c r="AV297" s="172" t="s">
        <v>77</v>
      </c>
      <c r="AW297" s="172" t="s">
        <v>25</v>
      </c>
      <c r="AX297" s="172" t="s">
        <v>68</v>
      </c>
      <c r="AY297" s="173" t="s">
        <v>167</v>
      </c>
    </row>
    <row r="298" spans="2:51" s="180" customFormat="1" ht="12">
      <c r="B298" s="179"/>
      <c r="D298" s="161" t="s">
        <v>178</v>
      </c>
      <c r="E298" s="181" t="s">
        <v>1</v>
      </c>
      <c r="F298" s="182" t="s">
        <v>204</v>
      </c>
      <c r="H298" s="183">
        <v>100.634</v>
      </c>
      <c r="L298" s="179"/>
      <c r="M298" s="184"/>
      <c r="N298" s="185"/>
      <c r="O298" s="185"/>
      <c r="P298" s="185"/>
      <c r="Q298" s="185"/>
      <c r="R298" s="185"/>
      <c r="S298" s="185"/>
      <c r="T298" s="186"/>
      <c r="AT298" s="181" t="s">
        <v>178</v>
      </c>
      <c r="AU298" s="181" t="s">
        <v>186</v>
      </c>
      <c r="AV298" s="180" t="s">
        <v>174</v>
      </c>
      <c r="AW298" s="180" t="s">
        <v>25</v>
      </c>
      <c r="AX298" s="180" t="s">
        <v>75</v>
      </c>
      <c r="AY298" s="181" t="s">
        <v>167</v>
      </c>
    </row>
    <row r="299" spans="2:65" s="96" customFormat="1" ht="24" customHeight="1">
      <c r="B299" s="24"/>
      <c r="C299" s="149" t="s">
        <v>489</v>
      </c>
      <c r="D299" s="149" t="s">
        <v>169</v>
      </c>
      <c r="E299" s="150" t="s">
        <v>394</v>
      </c>
      <c r="F299" s="151" t="s">
        <v>395</v>
      </c>
      <c r="G299" s="152" t="s">
        <v>208</v>
      </c>
      <c r="H299" s="153">
        <v>72.384</v>
      </c>
      <c r="I299" s="3"/>
      <c r="J299" s="154">
        <f>ROUND(I299*H299,2)</f>
        <v>0</v>
      </c>
      <c r="K299" s="151" t="s">
        <v>173</v>
      </c>
      <c r="L299" s="24"/>
      <c r="M299" s="155" t="s">
        <v>1</v>
      </c>
      <c r="N299" s="156" t="s">
        <v>33</v>
      </c>
      <c r="O299" s="157">
        <v>0.46</v>
      </c>
      <c r="P299" s="157">
        <f>O299*H299</f>
        <v>33.296640000000004</v>
      </c>
      <c r="Q299" s="157">
        <v>0.02636</v>
      </c>
      <c r="R299" s="157">
        <f>Q299*H299</f>
        <v>1.9080422400000001</v>
      </c>
      <c r="S299" s="157">
        <v>0</v>
      </c>
      <c r="T299" s="158">
        <f>S299*H299</f>
        <v>0</v>
      </c>
      <c r="AR299" s="159" t="s">
        <v>174</v>
      </c>
      <c r="AT299" s="159" t="s">
        <v>169</v>
      </c>
      <c r="AU299" s="159" t="s">
        <v>186</v>
      </c>
      <c r="AY299" s="12" t="s">
        <v>167</v>
      </c>
      <c r="BE299" s="160">
        <f>IF(N299="základní",J299,0)</f>
        <v>0</v>
      </c>
      <c r="BF299" s="160">
        <f>IF(N299="snížená",J299,0)</f>
        <v>0</v>
      </c>
      <c r="BG299" s="160">
        <f>IF(N299="zákl. přenesená",J299,0)</f>
        <v>0</v>
      </c>
      <c r="BH299" s="160">
        <f>IF(N299="sníž. přenesená",J299,0)</f>
        <v>0</v>
      </c>
      <c r="BI299" s="160">
        <f>IF(N299="nulová",J299,0)</f>
        <v>0</v>
      </c>
      <c r="BJ299" s="12" t="s">
        <v>75</v>
      </c>
      <c r="BK299" s="160">
        <f>ROUND(I299*H299,2)</f>
        <v>0</v>
      </c>
      <c r="BL299" s="12" t="s">
        <v>174</v>
      </c>
      <c r="BM299" s="159" t="s">
        <v>1397</v>
      </c>
    </row>
    <row r="300" spans="2:47" s="96" customFormat="1" ht="29.25">
      <c r="B300" s="24"/>
      <c r="D300" s="161" t="s">
        <v>176</v>
      </c>
      <c r="F300" s="162" t="s">
        <v>397</v>
      </c>
      <c r="L300" s="24"/>
      <c r="M300" s="163"/>
      <c r="N300" s="50"/>
      <c r="O300" s="50"/>
      <c r="P300" s="50"/>
      <c r="Q300" s="50"/>
      <c r="R300" s="50"/>
      <c r="S300" s="50"/>
      <c r="T300" s="51"/>
      <c r="AT300" s="12" t="s">
        <v>176</v>
      </c>
      <c r="AU300" s="12" t="s">
        <v>186</v>
      </c>
    </row>
    <row r="301" spans="2:51" s="165" customFormat="1" ht="12">
      <c r="B301" s="164"/>
      <c r="D301" s="161" t="s">
        <v>178</v>
      </c>
      <c r="E301" s="166" t="s">
        <v>1</v>
      </c>
      <c r="F301" s="167" t="s">
        <v>1393</v>
      </c>
      <c r="H301" s="166" t="s">
        <v>1</v>
      </c>
      <c r="L301" s="164"/>
      <c r="M301" s="168"/>
      <c r="N301" s="169"/>
      <c r="O301" s="169"/>
      <c r="P301" s="169"/>
      <c r="Q301" s="169"/>
      <c r="R301" s="169"/>
      <c r="S301" s="169"/>
      <c r="T301" s="170"/>
      <c r="AT301" s="166" t="s">
        <v>178</v>
      </c>
      <c r="AU301" s="166" t="s">
        <v>186</v>
      </c>
      <c r="AV301" s="165" t="s">
        <v>75</v>
      </c>
      <c r="AW301" s="165" t="s">
        <v>25</v>
      </c>
      <c r="AX301" s="165" t="s">
        <v>68</v>
      </c>
      <c r="AY301" s="166" t="s">
        <v>167</v>
      </c>
    </row>
    <row r="302" spans="2:51" s="172" customFormat="1" ht="12">
      <c r="B302" s="171"/>
      <c r="D302" s="161" t="s">
        <v>178</v>
      </c>
      <c r="E302" s="173" t="s">
        <v>1</v>
      </c>
      <c r="F302" s="174" t="s">
        <v>1394</v>
      </c>
      <c r="H302" s="175">
        <v>72.384</v>
      </c>
      <c r="L302" s="171"/>
      <c r="M302" s="176"/>
      <c r="N302" s="177"/>
      <c r="O302" s="177"/>
      <c r="P302" s="177"/>
      <c r="Q302" s="177"/>
      <c r="R302" s="177"/>
      <c r="S302" s="177"/>
      <c r="T302" s="178"/>
      <c r="AT302" s="173" t="s">
        <v>178</v>
      </c>
      <c r="AU302" s="173" t="s">
        <v>186</v>
      </c>
      <c r="AV302" s="172" t="s">
        <v>77</v>
      </c>
      <c r="AW302" s="172" t="s">
        <v>25</v>
      </c>
      <c r="AX302" s="172" t="s">
        <v>75</v>
      </c>
      <c r="AY302" s="173" t="s">
        <v>167</v>
      </c>
    </row>
    <row r="303" spans="2:63" s="137" customFormat="1" ht="20.85" customHeight="1">
      <c r="B303" s="136"/>
      <c r="D303" s="138" t="s">
        <v>67</v>
      </c>
      <c r="E303" s="147" t="s">
        <v>391</v>
      </c>
      <c r="F303" s="147" t="s">
        <v>320</v>
      </c>
      <c r="J303" s="148">
        <f>BK303</f>
        <v>0</v>
      </c>
      <c r="L303" s="136"/>
      <c r="M303" s="141"/>
      <c r="N303" s="142"/>
      <c r="O303" s="142"/>
      <c r="P303" s="143">
        <f>SUM(P304:P336)</f>
        <v>136.88526</v>
      </c>
      <c r="Q303" s="142"/>
      <c r="R303" s="143">
        <f>SUM(R304:R336)</f>
        <v>5.307124676</v>
      </c>
      <c r="S303" s="142"/>
      <c r="T303" s="144">
        <f>SUM(T304:T336)</f>
        <v>1.7464819999999999</v>
      </c>
      <c r="AR303" s="138" t="s">
        <v>75</v>
      </c>
      <c r="AT303" s="145" t="s">
        <v>67</v>
      </c>
      <c r="AU303" s="145" t="s">
        <v>77</v>
      </c>
      <c r="AY303" s="138" t="s">
        <v>167</v>
      </c>
      <c r="BK303" s="146">
        <f>SUM(BK304:BK336)</f>
        <v>0</v>
      </c>
    </row>
    <row r="304" spans="2:65" s="96" customFormat="1" ht="24" customHeight="1">
      <c r="B304" s="24"/>
      <c r="C304" s="149" t="s">
        <v>495</v>
      </c>
      <c r="D304" s="149" t="s">
        <v>169</v>
      </c>
      <c r="E304" s="150" t="s">
        <v>1398</v>
      </c>
      <c r="F304" s="151" t="s">
        <v>1399</v>
      </c>
      <c r="G304" s="152" t="s">
        <v>208</v>
      </c>
      <c r="H304" s="153">
        <v>37.967</v>
      </c>
      <c r="I304" s="3"/>
      <c r="J304" s="154">
        <f>ROUND(I304*H304,2)</f>
        <v>0</v>
      </c>
      <c r="K304" s="151" t="s">
        <v>173</v>
      </c>
      <c r="L304" s="24"/>
      <c r="M304" s="155" t="s">
        <v>1</v>
      </c>
      <c r="N304" s="156" t="s">
        <v>33</v>
      </c>
      <c r="O304" s="157">
        <v>0.26</v>
      </c>
      <c r="P304" s="157">
        <f>O304*H304</f>
        <v>9.87142</v>
      </c>
      <c r="Q304" s="157">
        <v>0</v>
      </c>
      <c r="R304" s="157">
        <f>Q304*H304</f>
        <v>0</v>
      </c>
      <c r="S304" s="157">
        <v>0.046</v>
      </c>
      <c r="T304" s="158">
        <f>S304*H304</f>
        <v>1.7464819999999999</v>
      </c>
      <c r="AR304" s="159" t="s">
        <v>174</v>
      </c>
      <c r="AT304" s="159" t="s">
        <v>169</v>
      </c>
      <c r="AU304" s="159" t="s">
        <v>186</v>
      </c>
      <c r="AY304" s="12" t="s">
        <v>167</v>
      </c>
      <c r="BE304" s="160">
        <f>IF(N304="základní",J304,0)</f>
        <v>0</v>
      </c>
      <c r="BF304" s="160">
        <f>IF(N304="snížená",J304,0)</f>
        <v>0</v>
      </c>
      <c r="BG304" s="160">
        <f>IF(N304="zákl. přenesená",J304,0)</f>
        <v>0</v>
      </c>
      <c r="BH304" s="160">
        <f>IF(N304="sníž. přenesená",J304,0)</f>
        <v>0</v>
      </c>
      <c r="BI304" s="160">
        <f>IF(N304="nulová",J304,0)</f>
        <v>0</v>
      </c>
      <c r="BJ304" s="12" t="s">
        <v>75</v>
      </c>
      <c r="BK304" s="160">
        <f>ROUND(I304*H304,2)</f>
        <v>0</v>
      </c>
      <c r="BL304" s="12" t="s">
        <v>174</v>
      </c>
      <c r="BM304" s="159" t="s">
        <v>1400</v>
      </c>
    </row>
    <row r="305" spans="2:47" s="96" customFormat="1" ht="29.25">
      <c r="B305" s="24"/>
      <c r="D305" s="161" t="s">
        <v>176</v>
      </c>
      <c r="F305" s="162" t="s">
        <v>1401</v>
      </c>
      <c r="L305" s="24"/>
      <c r="M305" s="163"/>
      <c r="N305" s="50"/>
      <c r="O305" s="50"/>
      <c r="P305" s="50"/>
      <c r="Q305" s="50"/>
      <c r="R305" s="50"/>
      <c r="S305" s="50"/>
      <c r="T305" s="51"/>
      <c r="AT305" s="12" t="s">
        <v>176</v>
      </c>
      <c r="AU305" s="12" t="s">
        <v>186</v>
      </c>
    </row>
    <row r="306" spans="2:51" s="165" customFormat="1" ht="12">
      <c r="B306" s="164"/>
      <c r="D306" s="161" t="s">
        <v>178</v>
      </c>
      <c r="E306" s="166" t="s">
        <v>1</v>
      </c>
      <c r="F306" s="167" t="s">
        <v>1402</v>
      </c>
      <c r="H306" s="166" t="s">
        <v>1</v>
      </c>
      <c r="L306" s="164"/>
      <c r="M306" s="168"/>
      <c r="N306" s="169"/>
      <c r="O306" s="169"/>
      <c r="P306" s="169"/>
      <c r="Q306" s="169"/>
      <c r="R306" s="169"/>
      <c r="S306" s="169"/>
      <c r="T306" s="170"/>
      <c r="AT306" s="166" t="s">
        <v>178</v>
      </c>
      <c r="AU306" s="166" t="s">
        <v>186</v>
      </c>
      <c r="AV306" s="165" t="s">
        <v>75</v>
      </c>
      <c r="AW306" s="165" t="s">
        <v>25</v>
      </c>
      <c r="AX306" s="165" t="s">
        <v>68</v>
      </c>
      <c r="AY306" s="166" t="s">
        <v>167</v>
      </c>
    </row>
    <row r="307" spans="2:51" s="172" customFormat="1" ht="12">
      <c r="B307" s="171"/>
      <c r="D307" s="161" t="s">
        <v>178</v>
      </c>
      <c r="E307" s="173" t="s">
        <v>1</v>
      </c>
      <c r="F307" s="174" t="s">
        <v>1403</v>
      </c>
      <c r="H307" s="175">
        <v>12.172</v>
      </c>
      <c r="L307" s="171"/>
      <c r="M307" s="176"/>
      <c r="N307" s="177"/>
      <c r="O307" s="177"/>
      <c r="P307" s="177"/>
      <c r="Q307" s="177"/>
      <c r="R307" s="177"/>
      <c r="S307" s="177"/>
      <c r="T307" s="178"/>
      <c r="AT307" s="173" t="s">
        <v>178</v>
      </c>
      <c r="AU307" s="173" t="s">
        <v>186</v>
      </c>
      <c r="AV307" s="172" t="s">
        <v>77</v>
      </c>
      <c r="AW307" s="172" t="s">
        <v>25</v>
      </c>
      <c r="AX307" s="172" t="s">
        <v>68</v>
      </c>
      <c r="AY307" s="173" t="s">
        <v>167</v>
      </c>
    </row>
    <row r="308" spans="2:51" s="172" customFormat="1" ht="12">
      <c r="B308" s="171"/>
      <c r="D308" s="161" t="s">
        <v>178</v>
      </c>
      <c r="E308" s="173" t="s">
        <v>1</v>
      </c>
      <c r="F308" s="174" t="s">
        <v>1404</v>
      </c>
      <c r="H308" s="175">
        <v>22.851</v>
      </c>
      <c r="L308" s="171"/>
      <c r="M308" s="176"/>
      <c r="N308" s="177"/>
      <c r="O308" s="177"/>
      <c r="P308" s="177"/>
      <c r="Q308" s="177"/>
      <c r="R308" s="177"/>
      <c r="S308" s="177"/>
      <c r="T308" s="178"/>
      <c r="AT308" s="173" t="s">
        <v>178</v>
      </c>
      <c r="AU308" s="173" t="s">
        <v>186</v>
      </c>
      <c r="AV308" s="172" t="s">
        <v>77</v>
      </c>
      <c r="AW308" s="172" t="s">
        <v>25</v>
      </c>
      <c r="AX308" s="172" t="s">
        <v>68</v>
      </c>
      <c r="AY308" s="173" t="s">
        <v>167</v>
      </c>
    </row>
    <row r="309" spans="2:51" s="172" customFormat="1" ht="12">
      <c r="B309" s="171"/>
      <c r="D309" s="161" t="s">
        <v>178</v>
      </c>
      <c r="E309" s="173" t="s">
        <v>1</v>
      </c>
      <c r="F309" s="174" t="s">
        <v>1382</v>
      </c>
      <c r="H309" s="175">
        <v>2.944</v>
      </c>
      <c r="L309" s="171"/>
      <c r="M309" s="176"/>
      <c r="N309" s="177"/>
      <c r="O309" s="177"/>
      <c r="P309" s="177"/>
      <c r="Q309" s="177"/>
      <c r="R309" s="177"/>
      <c r="S309" s="177"/>
      <c r="T309" s="178"/>
      <c r="AT309" s="173" t="s">
        <v>178</v>
      </c>
      <c r="AU309" s="173" t="s">
        <v>186</v>
      </c>
      <c r="AV309" s="172" t="s">
        <v>77</v>
      </c>
      <c r="AW309" s="172" t="s">
        <v>25</v>
      </c>
      <c r="AX309" s="172" t="s">
        <v>68</v>
      </c>
      <c r="AY309" s="173" t="s">
        <v>167</v>
      </c>
    </row>
    <row r="310" spans="2:51" s="180" customFormat="1" ht="12">
      <c r="B310" s="179"/>
      <c r="D310" s="161" t="s">
        <v>178</v>
      </c>
      <c r="E310" s="181" t="s">
        <v>1</v>
      </c>
      <c r="F310" s="182" t="s">
        <v>204</v>
      </c>
      <c r="H310" s="183">
        <v>37.967</v>
      </c>
      <c r="L310" s="179"/>
      <c r="M310" s="184"/>
      <c r="N310" s="185"/>
      <c r="O310" s="185"/>
      <c r="P310" s="185"/>
      <c r="Q310" s="185"/>
      <c r="R310" s="185"/>
      <c r="S310" s="185"/>
      <c r="T310" s="186"/>
      <c r="AT310" s="181" t="s">
        <v>178</v>
      </c>
      <c r="AU310" s="181" t="s">
        <v>186</v>
      </c>
      <c r="AV310" s="180" t="s">
        <v>174</v>
      </c>
      <c r="AW310" s="180" t="s">
        <v>25</v>
      </c>
      <c r="AX310" s="180" t="s">
        <v>75</v>
      </c>
      <c r="AY310" s="181" t="s">
        <v>167</v>
      </c>
    </row>
    <row r="311" spans="2:65" s="96" customFormat="1" ht="24" customHeight="1">
      <c r="B311" s="24"/>
      <c r="C311" s="149" t="s">
        <v>505</v>
      </c>
      <c r="D311" s="149" t="s">
        <v>169</v>
      </c>
      <c r="E311" s="150" t="s">
        <v>1405</v>
      </c>
      <c r="F311" s="151" t="s">
        <v>1406</v>
      </c>
      <c r="G311" s="152" t="s">
        <v>208</v>
      </c>
      <c r="H311" s="153">
        <v>202.813</v>
      </c>
      <c r="I311" s="3"/>
      <c r="J311" s="154">
        <f>ROUND(I311*H311,2)</f>
        <v>0</v>
      </c>
      <c r="K311" s="151" t="s">
        <v>173</v>
      </c>
      <c r="L311" s="24"/>
      <c r="M311" s="155" t="s">
        <v>1</v>
      </c>
      <c r="N311" s="156" t="s">
        <v>33</v>
      </c>
      <c r="O311" s="157">
        <v>0.344</v>
      </c>
      <c r="P311" s="157">
        <f>O311*H311</f>
        <v>69.76767199999999</v>
      </c>
      <c r="Q311" s="157">
        <v>0.017</v>
      </c>
      <c r="R311" s="157">
        <f>Q311*H311</f>
        <v>3.4478210000000002</v>
      </c>
      <c r="S311" s="157">
        <v>0</v>
      </c>
      <c r="T311" s="158">
        <f>S311*H311</f>
        <v>0</v>
      </c>
      <c r="AR311" s="159" t="s">
        <v>174</v>
      </c>
      <c r="AT311" s="159" t="s">
        <v>169</v>
      </c>
      <c r="AU311" s="159" t="s">
        <v>186</v>
      </c>
      <c r="AY311" s="12" t="s">
        <v>167</v>
      </c>
      <c r="BE311" s="160">
        <f>IF(N311="základní",J311,0)</f>
        <v>0</v>
      </c>
      <c r="BF311" s="160">
        <f>IF(N311="snížená",J311,0)</f>
        <v>0</v>
      </c>
      <c r="BG311" s="160">
        <f>IF(N311="zákl. přenesená",J311,0)</f>
        <v>0</v>
      </c>
      <c r="BH311" s="160">
        <f>IF(N311="sníž. přenesená",J311,0)</f>
        <v>0</v>
      </c>
      <c r="BI311" s="160">
        <f>IF(N311="nulová",J311,0)</f>
        <v>0</v>
      </c>
      <c r="BJ311" s="12" t="s">
        <v>75</v>
      </c>
      <c r="BK311" s="160">
        <f>ROUND(I311*H311,2)</f>
        <v>0</v>
      </c>
      <c r="BL311" s="12" t="s">
        <v>174</v>
      </c>
      <c r="BM311" s="159" t="s">
        <v>1407</v>
      </c>
    </row>
    <row r="312" spans="2:47" s="96" customFormat="1" ht="29.25">
      <c r="B312" s="24"/>
      <c r="D312" s="161" t="s">
        <v>176</v>
      </c>
      <c r="F312" s="162" t="s">
        <v>1408</v>
      </c>
      <c r="L312" s="24"/>
      <c r="M312" s="163"/>
      <c r="N312" s="50"/>
      <c r="O312" s="50"/>
      <c r="P312" s="50"/>
      <c r="Q312" s="50"/>
      <c r="R312" s="50"/>
      <c r="S312" s="50"/>
      <c r="T312" s="51"/>
      <c r="AT312" s="12" t="s">
        <v>176</v>
      </c>
      <c r="AU312" s="12" t="s">
        <v>186</v>
      </c>
    </row>
    <row r="313" spans="2:51" s="165" customFormat="1" ht="12">
      <c r="B313" s="164"/>
      <c r="D313" s="161" t="s">
        <v>178</v>
      </c>
      <c r="E313" s="166" t="s">
        <v>1</v>
      </c>
      <c r="F313" s="167" t="s">
        <v>1409</v>
      </c>
      <c r="H313" s="166" t="s">
        <v>1</v>
      </c>
      <c r="L313" s="164"/>
      <c r="M313" s="168"/>
      <c r="N313" s="169"/>
      <c r="O313" s="169"/>
      <c r="P313" s="169"/>
      <c r="Q313" s="169"/>
      <c r="R313" s="169"/>
      <c r="S313" s="169"/>
      <c r="T313" s="170"/>
      <c r="AT313" s="166" t="s">
        <v>178</v>
      </c>
      <c r="AU313" s="166" t="s">
        <v>186</v>
      </c>
      <c r="AV313" s="165" t="s">
        <v>75</v>
      </c>
      <c r="AW313" s="165" t="s">
        <v>25</v>
      </c>
      <c r="AX313" s="165" t="s">
        <v>68</v>
      </c>
      <c r="AY313" s="166" t="s">
        <v>167</v>
      </c>
    </row>
    <row r="314" spans="2:51" s="172" customFormat="1" ht="12">
      <c r="B314" s="171"/>
      <c r="D314" s="161" t="s">
        <v>178</v>
      </c>
      <c r="E314" s="173" t="s">
        <v>1</v>
      </c>
      <c r="F314" s="174" t="s">
        <v>1410</v>
      </c>
      <c r="H314" s="175">
        <v>30.604</v>
      </c>
      <c r="L314" s="171"/>
      <c r="M314" s="176"/>
      <c r="N314" s="177"/>
      <c r="O314" s="177"/>
      <c r="P314" s="177"/>
      <c r="Q314" s="177"/>
      <c r="R314" s="177"/>
      <c r="S314" s="177"/>
      <c r="T314" s="178"/>
      <c r="AT314" s="173" t="s">
        <v>178</v>
      </c>
      <c r="AU314" s="173" t="s">
        <v>186</v>
      </c>
      <c r="AV314" s="172" t="s">
        <v>77</v>
      </c>
      <c r="AW314" s="172" t="s">
        <v>25</v>
      </c>
      <c r="AX314" s="172" t="s">
        <v>68</v>
      </c>
      <c r="AY314" s="173" t="s">
        <v>167</v>
      </c>
    </row>
    <row r="315" spans="2:51" s="172" customFormat="1" ht="12">
      <c r="B315" s="171"/>
      <c r="D315" s="161" t="s">
        <v>178</v>
      </c>
      <c r="E315" s="173" t="s">
        <v>1</v>
      </c>
      <c r="F315" s="174" t="s">
        <v>1411</v>
      </c>
      <c r="H315" s="175">
        <v>50.341</v>
      </c>
      <c r="L315" s="171"/>
      <c r="M315" s="176"/>
      <c r="N315" s="177"/>
      <c r="O315" s="177"/>
      <c r="P315" s="177"/>
      <c r="Q315" s="177"/>
      <c r="R315" s="177"/>
      <c r="S315" s="177"/>
      <c r="T315" s="178"/>
      <c r="AT315" s="173" t="s">
        <v>178</v>
      </c>
      <c r="AU315" s="173" t="s">
        <v>186</v>
      </c>
      <c r="AV315" s="172" t="s">
        <v>77</v>
      </c>
      <c r="AW315" s="172" t="s">
        <v>25</v>
      </c>
      <c r="AX315" s="172" t="s">
        <v>68</v>
      </c>
      <c r="AY315" s="173" t="s">
        <v>167</v>
      </c>
    </row>
    <row r="316" spans="2:51" s="172" customFormat="1" ht="22.5">
      <c r="B316" s="171"/>
      <c r="D316" s="161" t="s">
        <v>178</v>
      </c>
      <c r="E316" s="173" t="s">
        <v>1</v>
      </c>
      <c r="F316" s="174" t="s">
        <v>1412</v>
      </c>
      <c r="H316" s="175">
        <v>66.04</v>
      </c>
      <c r="L316" s="171"/>
      <c r="M316" s="176"/>
      <c r="N316" s="177"/>
      <c r="O316" s="177"/>
      <c r="P316" s="177"/>
      <c r="Q316" s="177"/>
      <c r="R316" s="177"/>
      <c r="S316" s="177"/>
      <c r="T316" s="178"/>
      <c r="AT316" s="173" t="s">
        <v>178</v>
      </c>
      <c r="AU316" s="173" t="s">
        <v>186</v>
      </c>
      <c r="AV316" s="172" t="s">
        <v>77</v>
      </c>
      <c r="AW316" s="172" t="s">
        <v>25</v>
      </c>
      <c r="AX316" s="172" t="s">
        <v>68</v>
      </c>
      <c r="AY316" s="173" t="s">
        <v>167</v>
      </c>
    </row>
    <row r="317" spans="2:51" s="172" customFormat="1" ht="12">
      <c r="B317" s="171"/>
      <c r="D317" s="161" t="s">
        <v>178</v>
      </c>
      <c r="E317" s="173" t="s">
        <v>1</v>
      </c>
      <c r="F317" s="174" t="s">
        <v>1413</v>
      </c>
      <c r="H317" s="175">
        <v>61.381</v>
      </c>
      <c r="L317" s="171"/>
      <c r="M317" s="176"/>
      <c r="N317" s="177"/>
      <c r="O317" s="177"/>
      <c r="P317" s="177"/>
      <c r="Q317" s="177"/>
      <c r="R317" s="177"/>
      <c r="S317" s="177"/>
      <c r="T317" s="178"/>
      <c r="AT317" s="173" t="s">
        <v>178</v>
      </c>
      <c r="AU317" s="173" t="s">
        <v>186</v>
      </c>
      <c r="AV317" s="172" t="s">
        <v>77</v>
      </c>
      <c r="AW317" s="172" t="s">
        <v>25</v>
      </c>
      <c r="AX317" s="172" t="s">
        <v>68</v>
      </c>
      <c r="AY317" s="173" t="s">
        <v>167</v>
      </c>
    </row>
    <row r="318" spans="2:51" s="197" customFormat="1" ht="12">
      <c r="B318" s="196"/>
      <c r="D318" s="161" t="s">
        <v>178</v>
      </c>
      <c r="E318" s="198" t="s">
        <v>1</v>
      </c>
      <c r="F318" s="199" t="s">
        <v>603</v>
      </c>
      <c r="H318" s="223">
        <v>208.366</v>
      </c>
      <c r="L318" s="196"/>
      <c r="M318" s="201"/>
      <c r="N318" s="202"/>
      <c r="O318" s="202"/>
      <c r="P318" s="202"/>
      <c r="Q318" s="202"/>
      <c r="R318" s="202"/>
      <c r="S318" s="202"/>
      <c r="T318" s="203"/>
      <c r="AT318" s="198" t="s">
        <v>178</v>
      </c>
      <c r="AU318" s="198" t="s">
        <v>186</v>
      </c>
      <c r="AV318" s="197" t="s">
        <v>186</v>
      </c>
      <c r="AW318" s="197" t="s">
        <v>25</v>
      </c>
      <c r="AX318" s="197" t="s">
        <v>68</v>
      </c>
      <c r="AY318" s="198" t="s">
        <v>167</v>
      </c>
    </row>
    <row r="319" spans="2:51" s="172" customFormat="1" ht="12">
      <c r="B319" s="171"/>
      <c r="D319" s="161" t="s">
        <v>178</v>
      </c>
      <c r="E319" s="173" t="s">
        <v>1</v>
      </c>
      <c r="F319" s="174" t="s">
        <v>1414</v>
      </c>
      <c r="H319" s="175">
        <v>-5.553</v>
      </c>
      <c r="L319" s="171"/>
      <c r="M319" s="176"/>
      <c r="N319" s="177"/>
      <c r="O319" s="177"/>
      <c r="P319" s="177"/>
      <c r="Q319" s="177"/>
      <c r="R319" s="177"/>
      <c r="S319" s="177"/>
      <c r="T319" s="178"/>
      <c r="AT319" s="173" t="s">
        <v>178</v>
      </c>
      <c r="AU319" s="173" t="s">
        <v>186</v>
      </c>
      <c r="AV319" s="172" t="s">
        <v>77</v>
      </c>
      <c r="AW319" s="172" t="s">
        <v>25</v>
      </c>
      <c r="AX319" s="172" t="s">
        <v>68</v>
      </c>
      <c r="AY319" s="173" t="s">
        <v>167</v>
      </c>
    </row>
    <row r="320" spans="2:51" s="180" customFormat="1" ht="12">
      <c r="B320" s="179"/>
      <c r="D320" s="161" t="s">
        <v>178</v>
      </c>
      <c r="E320" s="181" t="s">
        <v>1</v>
      </c>
      <c r="F320" s="182" t="s">
        <v>204</v>
      </c>
      <c r="H320" s="183">
        <v>202.813</v>
      </c>
      <c r="L320" s="179"/>
      <c r="M320" s="184"/>
      <c r="N320" s="185"/>
      <c r="O320" s="185"/>
      <c r="P320" s="185"/>
      <c r="Q320" s="185"/>
      <c r="R320" s="185"/>
      <c r="S320" s="185"/>
      <c r="T320" s="186"/>
      <c r="AT320" s="181" t="s">
        <v>178</v>
      </c>
      <c r="AU320" s="181" t="s">
        <v>186</v>
      </c>
      <c r="AV320" s="180" t="s">
        <v>174</v>
      </c>
      <c r="AW320" s="180" t="s">
        <v>25</v>
      </c>
      <c r="AX320" s="180" t="s">
        <v>75</v>
      </c>
      <c r="AY320" s="181" t="s">
        <v>167</v>
      </c>
    </row>
    <row r="321" spans="2:65" s="96" customFormat="1" ht="24" customHeight="1">
      <c r="B321" s="24"/>
      <c r="C321" s="149" t="s">
        <v>513</v>
      </c>
      <c r="D321" s="149" t="s">
        <v>169</v>
      </c>
      <c r="E321" s="150" t="s">
        <v>340</v>
      </c>
      <c r="F321" s="151" t="s">
        <v>341</v>
      </c>
      <c r="G321" s="152" t="s">
        <v>208</v>
      </c>
      <c r="H321" s="153">
        <v>99.732</v>
      </c>
      <c r="I321" s="3"/>
      <c r="J321" s="154">
        <f>ROUND(I321*H321,2)</f>
        <v>0</v>
      </c>
      <c r="K321" s="151" t="s">
        <v>173</v>
      </c>
      <c r="L321" s="24"/>
      <c r="M321" s="155" t="s">
        <v>1</v>
      </c>
      <c r="N321" s="156" t="s">
        <v>33</v>
      </c>
      <c r="O321" s="157">
        <v>0.104</v>
      </c>
      <c r="P321" s="157">
        <f>O321*H321</f>
        <v>10.372128</v>
      </c>
      <c r="Q321" s="157">
        <v>0.000263</v>
      </c>
      <c r="R321" s="157">
        <f>Q321*H321</f>
        <v>0.026229515999999998</v>
      </c>
      <c r="S321" s="157">
        <v>0</v>
      </c>
      <c r="T321" s="158">
        <f>S321*H321</f>
        <v>0</v>
      </c>
      <c r="AR321" s="159" t="s">
        <v>174</v>
      </c>
      <c r="AT321" s="159" t="s">
        <v>169</v>
      </c>
      <c r="AU321" s="159" t="s">
        <v>186</v>
      </c>
      <c r="AY321" s="12" t="s">
        <v>167</v>
      </c>
      <c r="BE321" s="160">
        <f>IF(N321="základní",J321,0)</f>
        <v>0</v>
      </c>
      <c r="BF321" s="160">
        <f>IF(N321="snížená",J321,0)</f>
        <v>0</v>
      </c>
      <c r="BG321" s="160">
        <f>IF(N321="zákl. přenesená",J321,0)</f>
        <v>0</v>
      </c>
      <c r="BH321" s="160">
        <f>IF(N321="sníž. přenesená",J321,0)</f>
        <v>0</v>
      </c>
      <c r="BI321" s="160">
        <f>IF(N321="nulová",J321,0)</f>
        <v>0</v>
      </c>
      <c r="BJ321" s="12" t="s">
        <v>75</v>
      </c>
      <c r="BK321" s="160">
        <f>ROUND(I321*H321,2)</f>
        <v>0</v>
      </c>
      <c r="BL321" s="12" t="s">
        <v>174</v>
      </c>
      <c r="BM321" s="159" t="s">
        <v>1415</v>
      </c>
    </row>
    <row r="322" spans="2:47" s="96" customFormat="1" ht="19.5">
      <c r="B322" s="24"/>
      <c r="D322" s="161" t="s">
        <v>176</v>
      </c>
      <c r="F322" s="162" t="s">
        <v>343</v>
      </c>
      <c r="L322" s="24"/>
      <c r="M322" s="163"/>
      <c r="N322" s="50"/>
      <c r="O322" s="50"/>
      <c r="P322" s="50"/>
      <c r="Q322" s="50"/>
      <c r="R322" s="50"/>
      <c r="S322" s="50"/>
      <c r="T322" s="51"/>
      <c r="AT322" s="12" t="s">
        <v>176</v>
      </c>
      <c r="AU322" s="12" t="s">
        <v>186</v>
      </c>
    </row>
    <row r="323" spans="2:65" s="96" customFormat="1" ht="24" customHeight="1">
      <c r="B323" s="24"/>
      <c r="C323" s="149" t="s">
        <v>525</v>
      </c>
      <c r="D323" s="149" t="s">
        <v>169</v>
      </c>
      <c r="E323" s="150" t="s">
        <v>345</v>
      </c>
      <c r="F323" s="151" t="s">
        <v>346</v>
      </c>
      <c r="G323" s="152" t="s">
        <v>208</v>
      </c>
      <c r="H323" s="153">
        <v>99.732</v>
      </c>
      <c r="I323" s="3"/>
      <c r="J323" s="154">
        <f>ROUND(I323*H323,2)</f>
        <v>0</v>
      </c>
      <c r="K323" s="151" t="s">
        <v>173</v>
      </c>
      <c r="L323" s="24"/>
      <c r="M323" s="155" t="s">
        <v>1</v>
      </c>
      <c r="N323" s="156" t="s">
        <v>33</v>
      </c>
      <c r="O323" s="157">
        <v>0.47</v>
      </c>
      <c r="P323" s="157">
        <f>O323*H323</f>
        <v>46.874039999999994</v>
      </c>
      <c r="Q323" s="157">
        <v>0.01838</v>
      </c>
      <c r="R323" s="157">
        <f>Q323*H323</f>
        <v>1.83307416</v>
      </c>
      <c r="S323" s="157">
        <v>0</v>
      </c>
      <c r="T323" s="158">
        <f>S323*H323</f>
        <v>0</v>
      </c>
      <c r="AR323" s="159" t="s">
        <v>174</v>
      </c>
      <c r="AT323" s="159" t="s">
        <v>169</v>
      </c>
      <c r="AU323" s="159" t="s">
        <v>186</v>
      </c>
      <c r="AY323" s="12" t="s">
        <v>167</v>
      </c>
      <c r="BE323" s="160">
        <f>IF(N323="základní",J323,0)</f>
        <v>0</v>
      </c>
      <c r="BF323" s="160">
        <f>IF(N323="snížená",J323,0)</f>
        <v>0</v>
      </c>
      <c r="BG323" s="160">
        <f>IF(N323="zákl. přenesená",J323,0)</f>
        <v>0</v>
      </c>
      <c r="BH323" s="160">
        <f>IF(N323="sníž. přenesená",J323,0)</f>
        <v>0</v>
      </c>
      <c r="BI323" s="160">
        <f>IF(N323="nulová",J323,0)</f>
        <v>0</v>
      </c>
      <c r="BJ323" s="12" t="s">
        <v>75</v>
      </c>
      <c r="BK323" s="160">
        <f>ROUND(I323*H323,2)</f>
        <v>0</v>
      </c>
      <c r="BL323" s="12" t="s">
        <v>174</v>
      </c>
      <c r="BM323" s="159" t="s">
        <v>1416</v>
      </c>
    </row>
    <row r="324" spans="2:47" s="96" customFormat="1" ht="29.25">
      <c r="B324" s="24"/>
      <c r="D324" s="161" t="s">
        <v>176</v>
      </c>
      <c r="F324" s="162" t="s">
        <v>348</v>
      </c>
      <c r="L324" s="24"/>
      <c r="M324" s="163"/>
      <c r="N324" s="50"/>
      <c r="O324" s="50"/>
      <c r="P324" s="50"/>
      <c r="Q324" s="50"/>
      <c r="R324" s="50"/>
      <c r="S324" s="50"/>
      <c r="T324" s="51"/>
      <c r="AT324" s="12" t="s">
        <v>176</v>
      </c>
      <c r="AU324" s="12" t="s">
        <v>186</v>
      </c>
    </row>
    <row r="325" spans="2:51" s="165" customFormat="1" ht="12">
      <c r="B325" s="164"/>
      <c r="D325" s="161" t="s">
        <v>178</v>
      </c>
      <c r="E325" s="166" t="s">
        <v>1</v>
      </c>
      <c r="F325" s="167" t="s">
        <v>1417</v>
      </c>
      <c r="H325" s="166" t="s">
        <v>1</v>
      </c>
      <c r="L325" s="164"/>
      <c r="M325" s="168"/>
      <c r="N325" s="169"/>
      <c r="O325" s="169"/>
      <c r="P325" s="169"/>
      <c r="Q325" s="169"/>
      <c r="R325" s="169"/>
      <c r="S325" s="169"/>
      <c r="T325" s="170"/>
      <c r="AT325" s="166" t="s">
        <v>178</v>
      </c>
      <c r="AU325" s="166" t="s">
        <v>186</v>
      </c>
      <c r="AV325" s="165" t="s">
        <v>75</v>
      </c>
      <c r="AW325" s="165" t="s">
        <v>25</v>
      </c>
      <c r="AX325" s="165" t="s">
        <v>68</v>
      </c>
      <c r="AY325" s="166" t="s">
        <v>167</v>
      </c>
    </row>
    <row r="326" spans="2:51" s="165" customFormat="1" ht="12">
      <c r="B326" s="164"/>
      <c r="D326" s="161" t="s">
        <v>178</v>
      </c>
      <c r="E326" s="166" t="s">
        <v>1</v>
      </c>
      <c r="F326" s="167" t="s">
        <v>1418</v>
      </c>
      <c r="H326" s="166" t="s">
        <v>1</v>
      </c>
      <c r="L326" s="164"/>
      <c r="M326" s="168"/>
      <c r="N326" s="169"/>
      <c r="O326" s="169"/>
      <c r="P326" s="169"/>
      <c r="Q326" s="169"/>
      <c r="R326" s="169"/>
      <c r="S326" s="169"/>
      <c r="T326" s="170"/>
      <c r="AT326" s="166" t="s">
        <v>178</v>
      </c>
      <c r="AU326" s="166" t="s">
        <v>186</v>
      </c>
      <c r="AV326" s="165" t="s">
        <v>75</v>
      </c>
      <c r="AW326" s="165" t="s">
        <v>25</v>
      </c>
      <c r="AX326" s="165" t="s">
        <v>68</v>
      </c>
      <c r="AY326" s="166" t="s">
        <v>167</v>
      </c>
    </row>
    <row r="327" spans="2:51" s="165" customFormat="1" ht="12">
      <c r="B327" s="164"/>
      <c r="D327" s="161" t="s">
        <v>178</v>
      </c>
      <c r="E327" s="166" t="s">
        <v>1</v>
      </c>
      <c r="F327" s="167" t="s">
        <v>1296</v>
      </c>
      <c r="H327" s="166" t="s">
        <v>1</v>
      </c>
      <c r="L327" s="164"/>
      <c r="M327" s="168"/>
      <c r="N327" s="169"/>
      <c r="O327" s="169"/>
      <c r="P327" s="169"/>
      <c r="Q327" s="169"/>
      <c r="R327" s="169"/>
      <c r="S327" s="169"/>
      <c r="T327" s="170"/>
      <c r="AT327" s="166" t="s">
        <v>178</v>
      </c>
      <c r="AU327" s="166" t="s">
        <v>186</v>
      </c>
      <c r="AV327" s="165" t="s">
        <v>75</v>
      </c>
      <c r="AW327" s="165" t="s">
        <v>25</v>
      </c>
      <c r="AX327" s="165" t="s">
        <v>68</v>
      </c>
      <c r="AY327" s="166" t="s">
        <v>167</v>
      </c>
    </row>
    <row r="328" spans="2:51" s="172" customFormat="1" ht="12">
      <c r="B328" s="171"/>
      <c r="D328" s="161" t="s">
        <v>178</v>
      </c>
      <c r="E328" s="173" t="s">
        <v>1</v>
      </c>
      <c r="F328" s="174" t="s">
        <v>1419</v>
      </c>
      <c r="H328" s="175">
        <v>24.307</v>
      </c>
      <c r="L328" s="171"/>
      <c r="M328" s="176"/>
      <c r="N328" s="177"/>
      <c r="O328" s="177"/>
      <c r="P328" s="177"/>
      <c r="Q328" s="177"/>
      <c r="R328" s="177"/>
      <c r="S328" s="177"/>
      <c r="T328" s="178"/>
      <c r="AT328" s="173" t="s">
        <v>178</v>
      </c>
      <c r="AU328" s="173" t="s">
        <v>186</v>
      </c>
      <c r="AV328" s="172" t="s">
        <v>77</v>
      </c>
      <c r="AW328" s="172" t="s">
        <v>25</v>
      </c>
      <c r="AX328" s="172" t="s">
        <v>68</v>
      </c>
      <c r="AY328" s="173" t="s">
        <v>167</v>
      </c>
    </row>
    <row r="329" spans="2:51" s="165" customFormat="1" ht="12">
      <c r="B329" s="164"/>
      <c r="D329" s="161" t="s">
        <v>178</v>
      </c>
      <c r="E329" s="166" t="s">
        <v>1</v>
      </c>
      <c r="F329" s="167" t="s">
        <v>1303</v>
      </c>
      <c r="H329" s="166" t="s">
        <v>1</v>
      </c>
      <c r="L329" s="164"/>
      <c r="M329" s="168"/>
      <c r="N329" s="169"/>
      <c r="O329" s="169"/>
      <c r="P329" s="169"/>
      <c r="Q329" s="169"/>
      <c r="R329" s="169"/>
      <c r="S329" s="169"/>
      <c r="T329" s="170"/>
      <c r="AT329" s="166" t="s">
        <v>178</v>
      </c>
      <c r="AU329" s="166" t="s">
        <v>186</v>
      </c>
      <c r="AV329" s="165" t="s">
        <v>75</v>
      </c>
      <c r="AW329" s="165" t="s">
        <v>25</v>
      </c>
      <c r="AX329" s="165" t="s">
        <v>68</v>
      </c>
      <c r="AY329" s="166" t="s">
        <v>167</v>
      </c>
    </row>
    <row r="330" spans="2:51" s="172" customFormat="1" ht="12">
      <c r="B330" s="171"/>
      <c r="D330" s="161" t="s">
        <v>178</v>
      </c>
      <c r="E330" s="173" t="s">
        <v>1</v>
      </c>
      <c r="F330" s="174" t="s">
        <v>1420</v>
      </c>
      <c r="H330" s="175">
        <v>66.887</v>
      </c>
      <c r="L330" s="171"/>
      <c r="M330" s="176"/>
      <c r="N330" s="177"/>
      <c r="O330" s="177"/>
      <c r="P330" s="177"/>
      <c r="Q330" s="177"/>
      <c r="R330" s="177"/>
      <c r="S330" s="177"/>
      <c r="T330" s="178"/>
      <c r="AT330" s="173" t="s">
        <v>178</v>
      </c>
      <c r="AU330" s="173" t="s">
        <v>186</v>
      </c>
      <c r="AV330" s="172" t="s">
        <v>77</v>
      </c>
      <c r="AW330" s="172" t="s">
        <v>25</v>
      </c>
      <c r="AX330" s="172" t="s">
        <v>68</v>
      </c>
      <c r="AY330" s="173" t="s">
        <v>167</v>
      </c>
    </row>
    <row r="331" spans="2:51" s="165" customFormat="1" ht="12">
      <c r="B331" s="164"/>
      <c r="D331" s="161" t="s">
        <v>178</v>
      </c>
      <c r="E331" s="166" t="s">
        <v>1</v>
      </c>
      <c r="F331" s="167" t="s">
        <v>1278</v>
      </c>
      <c r="H331" s="166" t="s">
        <v>1</v>
      </c>
      <c r="L331" s="164"/>
      <c r="M331" s="168"/>
      <c r="N331" s="169"/>
      <c r="O331" s="169"/>
      <c r="P331" s="169"/>
      <c r="Q331" s="169"/>
      <c r="R331" s="169"/>
      <c r="S331" s="169"/>
      <c r="T331" s="170"/>
      <c r="AT331" s="166" t="s">
        <v>178</v>
      </c>
      <c r="AU331" s="166" t="s">
        <v>186</v>
      </c>
      <c r="AV331" s="165" t="s">
        <v>75</v>
      </c>
      <c r="AW331" s="165" t="s">
        <v>25</v>
      </c>
      <c r="AX331" s="165" t="s">
        <v>68</v>
      </c>
      <c r="AY331" s="166" t="s">
        <v>167</v>
      </c>
    </row>
    <row r="332" spans="2:51" s="165" customFormat="1" ht="12">
      <c r="B332" s="164"/>
      <c r="D332" s="161" t="s">
        <v>178</v>
      </c>
      <c r="E332" s="166" t="s">
        <v>1</v>
      </c>
      <c r="F332" s="167" t="s">
        <v>1279</v>
      </c>
      <c r="H332" s="166" t="s">
        <v>1</v>
      </c>
      <c r="L332" s="164"/>
      <c r="M332" s="168"/>
      <c r="N332" s="169"/>
      <c r="O332" s="169"/>
      <c r="P332" s="169"/>
      <c r="Q332" s="169"/>
      <c r="R332" s="169"/>
      <c r="S332" s="169"/>
      <c r="T332" s="170"/>
      <c r="AT332" s="166" t="s">
        <v>178</v>
      </c>
      <c r="AU332" s="166" t="s">
        <v>186</v>
      </c>
      <c r="AV332" s="165" t="s">
        <v>75</v>
      </c>
      <c r="AW332" s="165" t="s">
        <v>25</v>
      </c>
      <c r="AX332" s="165" t="s">
        <v>68</v>
      </c>
      <c r="AY332" s="166" t="s">
        <v>167</v>
      </c>
    </row>
    <row r="333" spans="2:51" s="172" customFormat="1" ht="12">
      <c r="B333" s="171"/>
      <c r="D333" s="161" t="s">
        <v>178</v>
      </c>
      <c r="E333" s="173" t="s">
        <v>1</v>
      </c>
      <c r="F333" s="174" t="s">
        <v>1280</v>
      </c>
      <c r="H333" s="175">
        <v>1.818</v>
      </c>
      <c r="L333" s="171"/>
      <c r="M333" s="176"/>
      <c r="N333" s="177"/>
      <c r="O333" s="177"/>
      <c r="P333" s="177"/>
      <c r="Q333" s="177"/>
      <c r="R333" s="177"/>
      <c r="S333" s="177"/>
      <c r="T333" s="178"/>
      <c r="AT333" s="173" t="s">
        <v>178</v>
      </c>
      <c r="AU333" s="173" t="s">
        <v>186</v>
      </c>
      <c r="AV333" s="172" t="s">
        <v>77</v>
      </c>
      <c r="AW333" s="172" t="s">
        <v>25</v>
      </c>
      <c r="AX333" s="172" t="s">
        <v>68</v>
      </c>
      <c r="AY333" s="173" t="s">
        <v>167</v>
      </c>
    </row>
    <row r="334" spans="2:51" s="165" customFormat="1" ht="12">
      <c r="B334" s="164"/>
      <c r="D334" s="161" t="s">
        <v>178</v>
      </c>
      <c r="E334" s="166" t="s">
        <v>1</v>
      </c>
      <c r="F334" s="167" t="s">
        <v>1285</v>
      </c>
      <c r="H334" s="166" t="s">
        <v>1</v>
      </c>
      <c r="L334" s="164"/>
      <c r="M334" s="168"/>
      <c r="N334" s="169"/>
      <c r="O334" s="169"/>
      <c r="P334" s="169"/>
      <c r="Q334" s="169"/>
      <c r="R334" s="169"/>
      <c r="S334" s="169"/>
      <c r="T334" s="170"/>
      <c r="AT334" s="166" t="s">
        <v>178</v>
      </c>
      <c r="AU334" s="166" t="s">
        <v>186</v>
      </c>
      <c r="AV334" s="165" t="s">
        <v>75</v>
      </c>
      <c r="AW334" s="165" t="s">
        <v>25</v>
      </c>
      <c r="AX334" s="165" t="s">
        <v>68</v>
      </c>
      <c r="AY334" s="166" t="s">
        <v>167</v>
      </c>
    </row>
    <row r="335" spans="2:51" s="172" customFormat="1" ht="12">
      <c r="B335" s="171"/>
      <c r="D335" s="161" t="s">
        <v>178</v>
      </c>
      <c r="E335" s="173" t="s">
        <v>1</v>
      </c>
      <c r="F335" s="174" t="s">
        <v>1421</v>
      </c>
      <c r="H335" s="175">
        <v>6.72</v>
      </c>
      <c r="L335" s="171"/>
      <c r="M335" s="176"/>
      <c r="N335" s="177"/>
      <c r="O335" s="177"/>
      <c r="P335" s="177"/>
      <c r="Q335" s="177"/>
      <c r="R335" s="177"/>
      <c r="S335" s="177"/>
      <c r="T335" s="178"/>
      <c r="AT335" s="173" t="s">
        <v>178</v>
      </c>
      <c r="AU335" s="173" t="s">
        <v>186</v>
      </c>
      <c r="AV335" s="172" t="s">
        <v>77</v>
      </c>
      <c r="AW335" s="172" t="s">
        <v>25</v>
      </c>
      <c r="AX335" s="172" t="s">
        <v>68</v>
      </c>
      <c r="AY335" s="173" t="s">
        <v>167</v>
      </c>
    </row>
    <row r="336" spans="2:51" s="180" customFormat="1" ht="12">
      <c r="B336" s="179"/>
      <c r="D336" s="161" t="s">
        <v>178</v>
      </c>
      <c r="E336" s="181" t="s">
        <v>1</v>
      </c>
      <c r="F336" s="182" t="s">
        <v>204</v>
      </c>
      <c r="H336" s="183">
        <v>99.732</v>
      </c>
      <c r="L336" s="179"/>
      <c r="M336" s="184"/>
      <c r="N336" s="185"/>
      <c r="O336" s="185"/>
      <c r="P336" s="185"/>
      <c r="Q336" s="185"/>
      <c r="R336" s="185"/>
      <c r="S336" s="185"/>
      <c r="T336" s="186"/>
      <c r="AT336" s="181" t="s">
        <v>178</v>
      </c>
      <c r="AU336" s="181" t="s">
        <v>186</v>
      </c>
      <c r="AV336" s="180" t="s">
        <v>174</v>
      </c>
      <c r="AW336" s="180" t="s">
        <v>25</v>
      </c>
      <c r="AX336" s="180" t="s">
        <v>75</v>
      </c>
      <c r="AY336" s="181" t="s">
        <v>167</v>
      </c>
    </row>
    <row r="337" spans="2:63" s="137" customFormat="1" ht="20.85" customHeight="1">
      <c r="B337" s="136"/>
      <c r="D337" s="138" t="s">
        <v>67</v>
      </c>
      <c r="E337" s="147" t="s">
        <v>414</v>
      </c>
      <c r="F337" s="147" t="s">
        <v>415</v>
      </c>
      <c r="J337" s="148">
        <f>BK337</f>
        <v>0</v>
      </c>
      <c r="L337" s="136"/>
      <c r="M337" s="141"/>
      <c r="N337" s="142"/>
      <c r="O337" s="142"/>
      <c r="P337" s="143">
        <f>SUM(P338:P345)</f>
        <v>39.3044</v>
      </c>
      <c r="Q337" s="142"/>
      <c r="R337" s="143">
        <f>SUM(R338:R345)</f>
        <v>15.836493560000001</v>
      </c>
      <c r="S337" s="142"/>
      <c r="T337" s="144">
        <f>SUM(T338:T345)</f>
        <v>0</v>
      </c>
      <c r="AR337" s="138" t="s">
        <v>75</v>
      </c>
      <c r="AT337" s="145" t="s">
        <v>67</v>
      </c>
      <c r="AU337" s="145" t="s">
        <v>77</v>
      </c>
      <c r="AY337" s="138" t="s">
        <v>167</v>
      </c>
      <c r="BK337" s="146">
        <f>SUM(BK338:BK345)</f>
        <v>0</v>
      </c>
    </row>
    <row r="338" spans="2:65" s="96" customFormat="1" ht="24" customHeight="1">
      <c r="B338" s="24"/>
      <c r="C338" s="149" t="s">
        <v>533</v>
      </c>
      <c r="D338" s="149" t="s">
        <v>169</v>
      </c>
      <c r="E338" s="150" t="s">
        <v>1422</v>
      </c>
      <c r="F338" s="151" t="s">
        <v>1423</v>
      </c>
      <c r="G338" s="152" t="s">
        <v>172</v>
      </c>
      <c r="H338" s="153">
        <v>1.734</v>
      </c>
      <c r="I338" s="3"/>
      <c r="J338" s="154">
        <f>ROUND(I338*H338,2)</f>
        <v>0</v>
      </c>
      <c r="K338" s="151" t="s">
        <v>173</v>
      </c>
      <c r="L338" s="24"/>
      <c r="M338" s="155" t="s">
        <v>1</v>
      </c>
      <c r="N338" s="156" t="s">
        <v>33</v>
      </c>
      <c r="O338" s="157">
        <v>3.6</v>
      </c>
      <c r="P338" s="157">
        <f>O338*H338</f>
        <v>6.2424</v>
      </c>
      <c r="Q338" s="157">
        <v>2.25634</v>
      </c>
      <c r="R338" s="157">
        <f>Q338*H338</f>
        <v>3.9124935599999997</v>
      </c>
      <c r="S338" s="157">
        <v>0</v>
      </c>
      <c r="T338" s="158">
        <f>S338*H338</f>
        <v>0</v>
      </c>
      <c r="AR338" s="159" t="s">
        <v>174</v>
      </c>
      <c r="AT338" s="159" t="s">
        <v>169</v>
      </c>
      <c r="AU338" s="159" t="s">
        <v>186</v>
      </c>
      <c r="AY338" s="12" t="s">
        <v>167</v>
      </c>
      <c r="BE338" s="160">
        <f>IF(N338="základní",J338,0)</f>
        <v>0</v>
      </c>
      <c r="BF338" s="160">
        <f>IF(N338="snížená",J338,0)</f>
        <v>0</v>
      </c>
      <c r="BG338" s="160">
        <f>IF(N338="zákl. přenesená",J338,0)</f>
        <v>0</v>
      </c>
      <c r="BH338" s="160">
        <f>IF(N338="sníž. přenesená",J338,0)</f>
        <v>0</v>
      </c>
      <c r="BI338" s="160">
        <f>IF(N338="nulová",J338,0)</f>
        <v>0</v>
      </c>
      <c r="BJ338" s="12" t="s">
        <v>75</v>
      </c>
      <c r="BK338" s="160">
        <f>ROUND(I338*H338,2)</f>
        <v>0</v>
      </c>
      <c r="BL338" s="12" t="s">
        <v>174</v>
      </c>
      <c r="BM338" s="159" t="s">
        <v>1424</v>
      </c>
    </row>
    <row r="339" spans="2:47" s="96" customFormat="1" ht="19.5">
      <c r="B339" s="24"/>
      <c r="D339" s="161" t="s">
        <v>176</v>
      </c>
      <c r="F339" s="162" t="s">
        <v>1425</v>
      </c>
      <c r="L339" s="24"/>
      <c r="M339" s="163"/>
      <c r="N339" s="50"/>
      <c r="O339" s="50"/>
      <c r="P339" s="50"/>
      <c r="Q339" s="50"/>
      <c r="R339" s="50"/>
      <c r="S339" s="50"/>
      <c r="T339" s="51"/>
      <c r="AT339" s="12" t="s">
        <v>176</v>
      </c>
      <c r="AU339" s="12" t="s">
        <v>186</v>
      </c>
    </row>
    <row r="340" spans="2:51" s="165" customFormat="1" ht="22.5">
      <c r="B340" s="164"/>
      <c r="D340" s="161" t="s">
        <v>178</v>
      </c>
      <c r="E340" s="166" t="s">
        <v>1</v>
      </c>
      <c r="F340" s="167" t="s">
        <v>1426</v>
      </c>
      <c r="H340" s="166" t="s">
        <v>1</v>
      </c>
      <c r="L340" s="164"/>
      <c r="M340" s="168"/>
      <c r="N340" s="169"/>
      <c r="O340" s="169"/>
      <c r="P340" s="169"/>
      <c r="Q340" s="169"/>
      <c r="R340" s="169"/>
      <c r="S340" s="169"/>
      <c r="T340" s="170"/>
      <c r="AT340" s="166" t="s">
        <v>178</v>
      </c>
      <c r="AU340" s="166" t="s">
        <v>186</v>
      </c>
      <c r="AV340" s="165" t="s">
        <v>75</v>
      </c>
      <c r="AW340" s="165" t="s">
        <v>25</v>
      </c>
      <c r="AX340" s="165" t="s">
        <v>68</v>
      </c>
      <c r="AY340" s="166" t="s">
        <v>167</v>
      </c>
    </row>
    <row r="341" spans="2:51" s="172" customFormat="1" ht="12">
      <c r="B341" s="171"/>
      <c r="D341" s="161" t="s">
        <v>178</v>
      </c>
      <c r="E341" s="173" t="s">
        <v>1</v>
      </c>
      <c r="F341" s="174" t="s">
        <v>1427</v>
      </c>
      <c r="H341" s="175">
        <v>1.734</v>
      </c>
      <c r="L341" s="171"/>
      <c r="M341" s="176"/>
      <c r="N341" s="177"/>
      <c r="O341" s="177"/>
      <c r="P341" s="177"/>
      <c r="Q341" s="177"/>
      <c r="R341" s="177"/>
      <c r="S341" s="177"/>
      <c r="T341" s="178"/>
      <c r="AT341" s="173" t="s">
        <v>178</v>
      </c>
      <c r="AU341" s="173" t="s">
        <v>186</v>
      </c>
      <c r="AV341" s="172" t="s">
        <v>77</v>
      </c>
      <c r="AW341" s="172" t="s">
        <v>25</v>
      </c>
      <c r="AX341" s="172" t="s">
        <v>75</v>
      </c>
      <c r="AY341" s="173" t="s">
        <v>167</v>
      </c>
    </row>
    <row r="342" spans="2:65" s="96" customFormat="1" ht="16.5" customHeight="1">
      <c r="B342" s="24"/>
      <c r="C342" s="149" t="s">
        <v>540</v>
      </c>
      <c r="D342" s="149" t="s">
        <v>169</v>
      </c>
      <c r="E342" s="150" t="s">
        <v>1428</v>
      </c>
      <c r="F342" s="151" t="s">
        <v>1429</v>
      </c>
      <c r="G342" s="152" t="s">
        <v>208</v>
      </c>
      <c r="H342" s="153">
        <v>108.4</v>
      </c>
      <c r="I342" s="3"/>
      <c r="J342" s="154">
        <f>ROUND(I342*H342,2)</f>
        <v>0</v>
      </c>
      <c r="K342" s="151" t="s">
        <v>173</v>
      </c>
      <c r="L342" s="24"/>
      <c r="M342" s="155" t="s">
        <v>1</v>
      </c>
      <c r="N342" s="156" t="s">
        <v>33</v>
      </c>
      <c r="O342" s="157">
        <v>0.305</v>
      </c>
      <c r="P342" s="157">
        <f>O342*H342</f>
        <v>33.062</v>
      </c>
      <c r="Q342" s="157">
        <v>0.11</v>
      </c>
      <c r="R342" s="157">
        <f>Q342*H342</f>
        <v>11.924000000000001</v>
      </c>
      <c r="S342" s="157">
        <v>0</v>
      </c>
      <c r="T342" s="158">
        <f>S342*H342</f>
        <v>0</v>
      </c>
      <c r="AR342" s="159" t="s">
        <v>174</v>
      </c>
      <c r="AT342" s="159" t="s">
        <v>169</v>
      </c>
      <c r="AU342" s="159" t="s">
        <v>186</v>
      </c>
      <c r="AY342" s="12" t="s">
        <v>167</v>
      </c>
      <c r="BE342" s="160">
        <f>IF(N342="základní",J342,0)</f>
        <v>0</v>
      </c>
      <c r="BF342" s="160">
        <f>IF(N342="snížená",J342,0)</f>
        <v>0</v>
      </c>
      <c r="BG342" s="160">
        <f>IF(N342="zákl. přenesená",J342,0)</f>
        <v>0</v>
      </c>
      <c r="BH342" s="160">
        <f>IF(N342="sníž. přenesená",J342,0)</f>
        <v>0</v>
      </c>
      <c r="BI342" s="160">
        <f>IF(N342="nulová",J342,0)</f>
        <v>0</v>
      </c>
      <c r="BJ342" s="12" t="s">
        <v>75</v>
      </c>
      <c r="BK342" s="160">
        <f>ROUND(I342*H342,2)</f>
        <v>0</v>
      </c>
      <c r="BL342" s="12" t="s">
        <v>174</v>
      </c>
      <c r="BM342" s="159" t="s">
        <v>1430</v>
      </c>
    </row>
    <row r="343" spans="2:47" s="96" customFormat="1" ht="12">
      <c r="B343" s="24"/>
      <c r="D343" s="161" t="s">
        <v>176</v>
      </c>
      <c r="F343" s="162" t="s">
        <v>1431</v>
      </c>
      <c r="L343" s="24"/>
      <c r="M343" s="163"/>
      <c r="N343" s="50"/>
      <c r="O343" s="50"/>
      <c r="P343" s="50"/>
      <c r="Q343" s="50"/>
      <c r="R343" s="50"/>
      <c r="S343" s="50"/>
      <c r="T343" s="51"/>
      <c r="AT343" s="12" t="s">
        <v>176</v>
      </c>
      <c r="AU343" s="12" t="s">
        <v>186</v>
      </c>
    </row>
    <row r="344" spans="2:51" s="165" customFormat="1" ht="22.5">
      <c r="B344" s="164"/>
      <c r="D344" s="161" t="s">
        <v>178</v>
      </c>
      <c r="E344" s="166" t="s">
        <v>1</v>
      </c>
      <c r="F344" s="167" t="s">
        <v>1432</v>
      </c>
      <c r="H344" s="166" t="s">
        <v>1</v>
      </c>
      <c r="L344" s="164"/>
      <c r="M344" s="168"/>
      <c r="N344" s="169"/>
      <c r="O344" s="169"/>
      <c r="P344" s="169"/>
      <c r="Q344" s="169"/>
      <c r="R344" s="169"/>
      <c r="S344" s="169"/>
      <c r="T344" s="170"/>
      <c r="AT344" s="166" t="s">
        <v>178</v>
      </c>
      <c r="AU344" s="166" t="s">
        <v>186</v>
      </c>
      <c r="AV344" s="165" t="s">
        <v>75</v>
      </c>
      <c r="AW344" s="165" t="s">
        <v>25</v>
      </c>
      <c r="AX344" s="165" t="s">
        <v>68</v>
      </c>
      <c r="AY344" s="166" t="s">
        <v>167</v>
      </c>
    </row>
    <row r="345" spans="2:51" s="172" customFormat="1" ht="12">
      <c r="B345" s="171"/>
      <c r="D345" s="161" t="s">
        <v>178</v>
      </c>
      <c r="E345" s="173" t="s">
        <v>1</v>
      </c>
      <c r="F345" s="174" t="s">
        <v>1433</v>
      </c>
      <c r="H345" s="175">
        <v>108.4</v>
      </c>
      <c r="L345" s="171"/>
      <c r="M345" s="176"/>
      <c r="N345" s="177"/>
      <c r="O345" s="177"/>
      <c r="P345" s="177"/>
      <c r="Q345" s="177"/>
      <c r="R345" s="177"/>
      <c r="S345" s="177"/>
      <c r="T345" s="178"/>
      <c r="AT345" s="173" t="s">
        <v>178</v>
      </c>
      <c r="AU345" s="173" t="s">
        <v>186</v>
      </c>
      <c r="AV345" s="172" t="s">
        <v>77</v>
      </c>
      <c r="AW345" s="172" t="s">
        <v>25</v>
      </c>
      <c r="AX345" s="172" t="s">
        <v>75</v>
      </c>
      <c r="AY345" s="173" t="s">
        <v>167</v>
      </c>
    </row>
    <row r="346" spans="2:63" s="137" customFormat="1" ht="22.9" customHeight="1">
      <c r="B346" s="136"/>
      <c r="D346" s="138" t="s">
        <v>67</v>
      </c>
      <c r="E346" s="147" t="s">
        <v>240</v>
      </c>
      <c r="F346" s="147" t="s">
        <v>464</v>
      </c>
      <c r="J346" s="148">
        <f>BK346</f>
        <v>0</v>
      </c>
      <c r="L346" s="136"/>
      <c r="M346" s="141"/>
      <c r="N346" s="142"/>
      <c r="O346" s="142"/>
      <c r="P346" s="143">
        <f>SUM(P347:P412)</f>
        <v>94.16837000000002</v>
      </c>
      <c r="Q346" s="142"/>
      <c r="R346" s="143">
        <f>SUM(R347:R412)</f>
        <v>0.018157</v>
      </c>
      <c r="S346" s="142"/>
      <c r="T346" s="144">
        <f>SUM(T347:T412)</f>
        <v>19.639719999999997</v>
      </c>
      <c r="AR346" s="138" t="s">
        <v>75</v>
      </c>
      <c r="AT346" s="145" t="s">
        <v>67</v>
      </c>
      <c r="AU346" s="145" t="s">
        <v>75</v>
      </c>
      <c r="AY346" s="138" t="s">
        <v>167</v>
      </c>
      <c r="BK346" s="146">
        <f>SUM(BK347:BK412)</f>
        <v>0</v>
      </c>
    </row>
    <row r="347" spans="2:65" s="96" customFormat="1" ht="16.5" customHeight="1">
      <c r="B347" s="24"/>
      <c r="C347" s="149" t="s">
        <v>547</v>
      </c>
      <c r="D347" s="149" t="s">
        <v>169</v>
      </c>
      <c r="E347" s="150" t="s">
        <v>1434</v>
      </c>
      <c r="F347" s="151" t="s">
        <v>1435</v>
      </c>
      <c r="G347" s="152" t="s">
        <v>184</v>
      </c>
      <c r="H347" s="153">
        <v>1</v>
      </c>
      <c r="I347" s="3"/>
      <c r="J347" s="154">
        <f>ROUND(I347*H347,2)</f>
        <v>0</v>
      </c>
      <c r="K347" s="151" t="s">
        <v>1</v>
      </c>
      <c r="L347" s="24"/>
      <c r="M347" s="155" t="s">
        <v>1</v>
      </c>
      <c r="N347" s="156" t="s">
        <v>33</v>
      </c>
      <c r="O347" s="157">
        <v>0</v>
      </c>
      <c r="P347" s="157">
        <f>O347*H347</f>
        <v>0</v>
      </c>
      <c r="Q347" s="157">
        <v>0</v>
      </c>
      <c r="R347" s="157">
        <f>Q347*H347</f>
        <v>0</v>
      </c>
      <c r="S347" s="157">
        <v>0</v>
      </c>
      <c r="T347" s="158">
        <f>S347*H347</f>
        <v>0</v>
      </c>
      <c r="AR347" s="159" t="s">
        <v>174</v>
      </c>
      <c r="AT347" s="159" t="s">
        <v>169</v>
      </c>
      <c r="AU347" s="159" t="s">
        <v>77</v>
      </c>
      <c r="AY347" s="12" t="s">
        <v>167</v>
      </c>
      <c r="BE347" s="160">
        <f>IF(N347="základní",J347,0)</f>
        <v>0</v>
      </c>
      <c r="BF347" s="160">
        <f>IF(N347="snížená",J347,0)</f>
        <v>0</v>
      </c>
      <c r="BG347" s="160">
        <f>IF(N347="zákl. přenesená",J347,0)</f>
        <v>0</v>
      </c>
      <c r="BH347" s="160">
        <f>IF(N347="sníž. přenesená",J347,0)</f>
        <v>0</v>
      </c>
      <c r="BI347" s="160">
        <f>IF(N347="nulová",J347,0)</f>
        <v>0</v>
      </c>
      <c r="BJ347" s="12" t="s">
        <v>75</v>
      </c>
      <c r="BK347" s="160">
        <f>ROUND(I347*H347,2)</f>
        <v>0</v>
      </c>
      <c r="BL347" s="12" t="s">
        <v>174</v>
      </c>
      <c r="BM347" s="159" t="s">
        <v>1436</v>
      </c>
    </row>
    <row r="348" spans="2:47" s="96" customFormat="1" ht="39">
      <c r="B348" s="24"/>
      <c r="D348" s="161" t="s">
        <v>176</v>
      </c>
      <c r="F348" s="162" t="s">
        <v>1437</v>
      </c>
      <c r="L348" s="24"/>
      <c r="M348" s="163"/>
      <c r="N348" s="50"/>
      <c r="O348" s="50"/>
      <c r="P348" s="50"/>
      <c r="Q348" s="50"/>
      <c r="R348" s="50"/>
      <c r="S348" s="50"/>
      <c r="T348" s="51"/>
      <c r="AT348" s="12" t="s">
        <v>176</v>
      </c>
      <c r="AU348" s="12" t="s">
        <v>77</v>
      </c>
    </row>
    <row r="349" spans="2:65" s="96" customFormat="1" ht="24" customHeight="1">
      <c r="B349" s="24"/>
      <c r="C349" s="149" t="s">
        <v>564</v>
      </c>
      <c r="D349" s="149" t="s">
        <v>169</v>
      </c>
      <c r="E349" s="150" t="s">
        <v>466</v>
      </c>
      <c r="F349" s="151" t="s">
        <v>467</v>
      </c>
      <c r="G349" s="152" t="s">
        <v>172</v>
      </c>
      <c r="H349" s="153">
        <v>1.745</v>
      </c>
      <c r="I349" s="3"/>
      <c r="J349" s="154">
        <f>ROUND(I349*H349,2)</f>
        <v>0</v>
      </c>
      <c r="K349" s="151" t="s">
        <v>173</v>
      </c>
      <c r="L349" s="24"/>
      <c r="M349" s="155" t="s">
        <v>1</v>
      </c>
      <c r="N349" s="156" t="s">
        <v>33</v>
      </c>
      <c r="O349" s="157">
        <v>1.52</v>
      </c>
      <c r="P349" s="157">
        <f>O349*H349</f>
        <v>2.6524</v>
      </c>
      <c r="Q349" s="157">
        <v>0</v>
      </c>
      <c r="R349" s="157">
        <f>Q349*H349</f>
        <v>0</v>
      </c>
      <c r="S349" s="157">
        <v>1.8</v>
      </c>
      <c r="T349" s="158">
        <f>S349*H349</f>
        <v>3.1410000000000005</v>
      </c>
      <c r="AR349" s="159" t="s">
        <v>174</v>
      </c>
      <c r="AT349" s="159" t="s">
        <v>169</v>
      </c>
      <c r="AU349" s="159" t="s">
        <v>77</v>
      </c>
      <c r="AY349" s="12" t="s">
        <v>167</v>
      </c>
      <c r="BE349" s="160">
        <f>IF(N349="základní",J349,0)</f>
        <v>0</v>
      </c>
      <c r="BF349" s="160">
        <f>IF(N349="snížená",J349,0)</f>
        <v>0</v>
      </c>
      <c r="BG349" s="160">
        <f>IF(N349="zákl. přenesená",J349,0)</f>
        <v>0</v>
      </c>
      <c r="BH349" s="160">
        <f>IF(N349="sníž. přenesená",J349,0)</f>
        <v>0</v>
      </c>
      <c r="BI349" s="160">
        <f>IF(N349="nulová",J349,0)</f>
        <v>0</v>
      </c>
      <c r="BJ349" s="12" t="s">
        <v>75</v>
      </c>
      <c r="BK349" s="160">
        <f>ROUND(I349*H349,2)</f>
        <v>0</v>
      </c>
      <c r="BL349" s="12" t="s">
        <v>174</v>
      </c>
      <c r="BM349" s="159" t="s">
        <v>1438</v>
      </c>
    </row>
    <row r="350" spans="2:47" s="96" customFormat="1" ht="29.25">
      <c r="B350" s="24"/>
      <c r="D350" s="161" t="s">
        <v>176</v>
      </c>
      <c r="F350" s="162" t="s">
        <v>469</v>
      </c>
      <c r="L350" s="24"/>
      <c r="M350" s="163"/>
      <c r="N350" s="50"/>
      <c r="O350" s="50"/>
      <c r="P350" s="50"/>
      <c r="Q350" s="50"/>
      <c r="R350" s="50"/>
      <c r="S350" s="50"/>
      <c r="T350" s="51"/>
      <c r="AT350" s="12" t="s">
        <v>176</v>
      </c>
      <c r="AU350" s="12" t="s">
        <v>77</v>
      </c>
    </row>
    <row r="351" spans="2:51" s="165" customFormat="1" ht="12">
      <c r="B351" s="164"/>
      <c r="D351" s="161" t="s">
        <v>178</v>
      </c>
      <c r="E351" s="166" t="s">
        <v>1</v>
      </c>
      <c r="F351" s="167" t="s">
        <v>1439</v>
      </c>
      <c r="H351" s="166" t="s">
        <v>1</v>
      </c>
      <c r="L351" s="164"/>
      <c r="M351" s="168"/>
      <c r="N351" s="169"/>
      <c r="O351" s="169"/>
      <c r="P351" s="169"/>
      <c r="Q351" s="169"/>
      <c r="R351" s="169"/>
      <c r="S351" s="169"/>
      <c r="T351" s="170"/>
      <c r="AT351" s="166" t="s">
        <v>178</v>
      </c>
      <c r="AU351" s="166" t="s">
        <v>77</v>
      </c>
      <c r="AV351" s="165" t="s">
        <v>75</v>
      </c>
      <c r="AW351" s="165" t="s">
        <v>25</v>
      </c>
      <c r="AX351" s="165" t="s">
        <v>68</v>
      </c>
      <c r="AY351" s="166" t="s">
        <v>167</v>
      </c>
    </row>
    <row r="352" spans="2:51" s="165" customFormat="1" ht="12">
      <c r="B352" s="164"/>
      <c r="D352" s="161" t="s">
        <v>178</v>
      </c>
      <c r="E352" s="166" t="s">
        <v>1</v>
      </c>
      <c r="F352" s="167" t="s">
        <v>1440</v>
      </c>
      <c r="H352" s="166" t="s">
        <v>1</v>
      </c>
      <c r="L352" s="164"/>
      <c r="M352" s="168"/>
      <c r="N352" s="169"/>
      <c r="O352" s="169"/>
      <c r="P352" s="169"/>
      <c r="Q352" s="169"/>
      <c r="R352" s="169"/>
      <c r="S352" s="169"/>
      <c r="T352" s="170"/>
      <c r="AT352" s="166" t="s">
        <v>178</v>
      </c>
      <c r="AU352" s="166" t="s">
        <v>77</v>
      </c>
      <c r="AV352" s="165" t="s">
        <v>75</v>
      </c>
      <c r="AW352" s="165" t="s">
        <v>25</v>
      </c>
      <c r="AX352" s="165" t="s">
        <v>68</v>
      </c>
      <c r="AY352" s="166" t="s">
        <v>167</v>
      </c>
    </row>
    <row r="353" spans="2:51" s="172" customFormat="1" ht="12">
      <c r="B353" s="171"/>
      <c r="D353" s="161" t="s">
        <v>178</v>
      </c>
      <c r="E353" s="173" t="s">
        <v>1</v>
      </c>
      <c r="F353" s="174" t="s">
        <v>1311</v>
      </c>
      <c r="H353" s="175">
        <v>1.745</v>
      </c>
      <c r="L353" s="171"/>
      <c r="M353" s="176"/>
      <c r="N353" s="177"/>
      <c r="O353" s="177"/>
      <c r="P353" s="177"/>
      <c r="Q353" s="177"/>
      <c r="R353" s="177"/>
      <c r="S353" s="177"/>
      <c r="T353" s="178"/>
      <c r="AT353" s="173" t="s">
        <v>178</v>
      </c>
      <c r="AU353" s="173" t="s">
        <v>77</v>
      </c>
      <c r="AV353" s="172" t="s">
        <v>77</v>
      </c>
      <c r="AW353" s="172" t="s">
        <v>25</v>
      </c>
      <c r="AX353" s="172" t="s">
        <v>75</v>
      </c>
      <c r="AY353" s="173" t="s">
        <v>167</v>
      </c>
    </row>
    <row r="354" spans="2:65" s="96" customFormat="1" ht="24" customHeight="1">
      <c r="B354" s="24"/>
      <c r="C354" s="149" t="s">
        <v>571</v>
      </c>
      <c r="D354" s="149" t="s">
        <v>169</v>
      </c>
      <c r="E354" s="150" t="s">
        <v>1441</v>
      </c>
      <c r="F354" s="151" t="s">
        <v>1442</v>
      </c>
      <c r="G354" s="152" t="s">
        <v>208</v>
      </c>
      <c r="H354" s="153">
        <v>1.38</v>
      </c>
      <c r="I354" s="3"/>
      <c r="J354" s="154">
        <f>ROUND(I354*H354,2)</f>
        <v>0</v>
      </c>
      <c r="K354" s="151" t="s">
        <v>173</v>
      </c>
      <c r="L354" s="24"/>
      <c r="M354" s="155" t="s">
        <v>1</v>
      </c>
      <c r="N354" s="156" t="s">
        <v>33</v>
      </c>
      <c r="O354" s="157">
        <v>0.425</v>
      </c>
      <c r="P354" s="157">
        <f>O354*H354</f>
        <v>0.5864999999999999</v>
      </c>
      <c r="Q354" s="157">
        <v>0</v>
      </c>
      <c r="R354" s="157">
        <f>Q354*H354</f>
        <v>0</v>
      </c>
      <c r="S354" s="157">
        <v>0.055</v>
      </c>
      <c r="T354" s="158">
        <f>S354*H354</f>
        <v>0.0759</v>
      </c>
      <c r="AR354" s="159" t="s">
        <v>174</v>
      </c>
      <c r="AT354" s="159" t="s">
        <v>169</v>
      </c>
      <c r="AU354" s="159" t="s">
        <v>77</v>
      </c>
      <c r="AY354" s="12" t="s">
        <v>167</v>
      </c>
      <c r="BE354" s="160">
        <f>IF(N354="základní",J354,0)</f>
        <v>0</v>
      </c>
      <c r="BF354" s="160">
        <f>IF(N354="snížená",J354,0)</f>
        <v>0</v>
      </c>
      <c r="BG354" s="160">
        <f>IF(N354="zákl. přenesená",J354,0)</f>
        <v>0</v>
      </c>
      <c r="BH354" s="160">
        <f>IF(N354="sníž. přenesená",J354,0)</f>
        <v>0</v>
      </c>
      <c r="BI354" s="160">
        <f>IF(N354="nulová",J354,0)</f>
        <v>0</v>
      </c>
      <c r="BJ354" s="12" t="s">
        <v>75</v>
      </c>
      <c r="BK354" s="160">
        <f>ROUND(I354*H354,2)</f>
        <v>0</v>
      </c>
      <c r="BL354" s="12" t="s">
        <v>174</v>
      </c>
      <c r="BM354" s="159" t="s">
        <v>1443</v>
      </c>
    </row>
    <row r="355" spans="2:47" s="96" customFormat="1" ht="29.25">
      <c r="B355" s="24"/>
      <c r="D355" s="161" t="s">
        <v>176</v>
      </c>
      <c r="F355" s="162" t="s">
        <v>1444</v>
      </c>
      <c r="L355" s="24"/>
      <c r="M355" s="163"/>
      <c r="N355" s="50"/>
      <c r="O355" s="50"/>
      <c r="P355" s="50"/>
      <c r="Q355" s="50"/>
      <c r="R355" s="50"/>
      <c r="S355" s="50"/>
      <c r="T355" s="51"/>
      <c r="AT355" s="12" t="s">
        <v>176</v>
      </c>
      <c r="AU355" s="12" t="s">
        <v>77</v>
      </c>
    </row>
    <row r="356" spans="2:51" s="165" customFormat="1" ht="12">
      <c r="B356" s="164"/>
      <c r="D356" s="161" t="s">
        <v>178</v>
      </c>
      <c r="E356" s="166" t="s">
        <v>1</v>
      </c>
      <c r="F356" s="167" t="s">
        <v>1296</v>
      </c>
      <c r="H356" s="166" t="s">
        <v>1</v>
      </c>
      <c r="L356" s="164"/>
      <c r="M356" s="168"/>
      <c r="N356" s="169"/>
      <c r="O356" s="169"/>
      <c r="P356" s="169"/>
      <c r="Q356" s="169"/>
      <c r="R356" s="169"/>
      <c r="S356" s="169"/>
      <c r="T356" s="170"/>
      <c r="AT356" s="166" t="s">
        <v>178</v>
      </c>
      <c r="AU356" s="166" t="s">
        <v>77</v>
      </c>
      <c r="AV356" s="165" t="s">
        <v>75</v>
      </c>
      <c r="AW356" s="165" t="s">
        <v>25</v>
      </c>
      <c r="AX356" s="165" t="s">
        <v>68</v>
      </c>
      <c r="AY356" s="166" t="s">
        <v>167</v>
      </c>
    </row>
    <row r="357" spans="2:51" s="172" customFormat="1" ht="12">
      <c r="B357" s="171"/>
      <c r="D357" s="161" t="s">
        <v>178</v>
      </c>
      <c r="E357" s="173" t="s">
        <v>1</v>
      </c>
      <c r="F357" s="174" t="s">
        <v>1445</v>
      </c>
      <c r="H357" s="175">
        <v>1.38</v>
      </c>
      <c r="L357" s="171"/>
      <c r="M357" s="176"/>
      <c r="N357" s="177"/>
      <c r="O357" s="177"/>
      <c r="P357" s="177"/>
      <c r="Q357" s="177"/>
      <c r="R357" s="177"/>
      <c r="S357" s="177"/>
      <c r="T357" s="178"/>
      <c r="AT357" s="173" t="s">
        <v>178</v>
      </c>
      <c r="AU357" s="173" t="s">
        <v>77</v>
      </c>
      <c r="AV357" s="172" t="s">
        <v>77</v>
      </c>
      <c r="AW357" s="172" t="s">
        <v>25</v>
      </c>
      <c r="AX357" s="172" t="s">
        <v>75</v>
      </c>
      <c r="AY357" s="173" t="s">
        <v>167</v>
      </c>
    </row>
    <row r="358" spans="2:65" s="96" customFormat="1" ht="24" customHeight="1">
      <c r="B358" s="24"/>
      <c r="C358" s="149" t="s">
        <v>584</v>
      </c>
      <c r="D358" s="149" t="s">
        <v>169</v>
      </c>
      <c r="E358" s="150" t="s">
        <v>1446</v>
      </c>
      <c r="F358" s="151" t="s">
        <v>1447</v>
      </c>
      <c r="G358" s="152" t="s">
        <v>172</v>
      </c>
      <c r="H358" s="153">
        <v>9.866</v>
      </c>
      <c r="I358" s="3"/>
      <c r="J358" s="154">
        <f>ROUND(I358*H358,2)</f>
        <v>0</v>
      </c>
      <c r="K358" s="151" t="s">
        <v>173</v>
      </c>
      <c r="L358" s="24"/>
      <c r="M358" s="155" t="s">
        <v>1</v>
      </c>
      <c r="N358" s="156" t="s">
        <v>33</v>
      </c>
      <c r="O358" s="157">
        <v>1.65</v>
      </c>
      <c r="P358" s="157">
        <f>O358*H358</f>
        <v>16.2789</v>
      </c>
      <c r="Q358" s="157">
        <v>0</v>
      </c>
      <c r="R358" s="157">
        <f>Q358*H358</f>
        <v>0</v>
      </c>
      <c r="S358" s="157">
        <v>1.4</v>
      </c>
      <c r="T358" s="158">
        <f>S358*H358</f>
        <v>13.812399999999998</v>
      </c>
      <c r="AR358" s="159" t="s">
        <v>174</v>
      </c>
      <c r="AT358" s="159" t="s">
        <v>169</v>
      </c>
      <c r="AU358" s="159" t="s">
        <v>77</v>
      </c>
      <c r="AY358" s="12" t="s">
        <v>167</v>
      </c>
      <c r="BE358" s="160">
        <f>IF(N358="základní",J358,0)</f>
        <v>0</v>
      </c>
      <c r="BF358" s="160">
        <f>IF(N358="snížená",J358,0)</f>
        <v>0</v>
      </c>
      <c r="BG358" s="160">
        <f>IF(N358="zákl. přenesená",J358,0)</f>
        <v>0</v>
      </c>
      <c r="BH358" s="160">
        <f>IF(N358="sníž. přenesená",J358,0)</f>
        <v>0</v>
      </c>
      <c r="BI358" s="160">
        <f>IF(N358="nulová",J358,0)</f>
        <v>0</v>
      </c>
      <c r="BJ358" s="12" t="s">
        <v>75</v>
      </c>
      <c r="BK358" s="160">
        <f>ROUND(I358*H358,2)</f>
        <v>0</v>
      </c>
      <c r="BL358" s="12" t="s">
        <v>174</v>
      </c>
      <c r="BM358" s="159" t="s">
        <v>1448</v>
      </c>
    </row>
    <row r="359" spans="2:47" s="96" customFormat="1" ht="19.5">
      <c r="B359" s="24"/>
      <c r="D359" s="161" t="s">
        <v>176</v>
      </c>
      <c r="F359" s="162" t="s">
        <v>1449</v>
      </c>
      <c r="L359" s="24"/>
      <c r="M359" s="163"/>
      <c r="N359" s="50"/>
      <c r="O359" s="50"/>
      <c r="P359" s="50"/>
      <c r="Q359" s="50"/>
      <c r="R359" s="50"/>
      <c r="S359" s="50"/>
      <c r="T359" s="51"/>
      <c r="AT359" s="12" t="s">
        <v>176</v>
      </c>
      <c r="AU359" s="12" t="s">
        <v>77</v>
      </c>
    </row>
    <row r="360" spans="2:51" s="165" customFormat="1" ht="12">
      <c r="B360" s="164"/>
      <c r="D360" s="161" t="s">
        <v>178</v>
      </c>
      <c r="E360" s="166" t="s">
        <v>1</v>
      </c>
      <c r="F360" s="167" t="s">
        <v>1450</v>
      </c>
      <c r="H360" s="166" t="s">
        <v>1</v>
      </c>
      <c r="L360" s="164"/>
      <c r="M360" s="168"/>
      <c r="N360" s="169"/>
      <c r="O360" s="169"/>
      <c r="P360" s="169"/>
      <c r="Q360" s="169"/>
      <c r="R360" s="169"/>
      <c r="S360" s="169"/>
      <c r="T360" s="170"/>
      <c r="AT360" s="166" t="s">
        <v>178</v>
      </c>
      <c r="AU360" s="166" t="s">
        <v>77</v>
      </c>
      <c r="AV360" s="165" t="s">
        <v>75</v>
      </c>
      <c r="AW360" s="165" t="s">
        <v>25</v>
      </c>
      <c r="AX360" s="165" t="s">
        <v>68</v>
      </c>
      <c r="AY360" s="166" t="s">
        <v>167</v>
      </c>
    </row>
    <row r="361" spans="2:51" s="165" customFormat="1" ht="12">
      <c r="B361" s="164"/>
      <c r="D361" s="161" t="s">
        <v>178</v>
      </c>
      <c r="E361" s="166" t="s">
        <v>1</v>
      </c>
      <c r="F361" s="167" t="s">
        <v>1451</v>
      </c>
      <c r="H361" s="166" t="s">
        <v>1</v>
      </c>
      <c r="L361" s="164"/>
      <c r="M361" s="168"/>
      <c r="N361" s="169"/>
      <c r="O361" s="169"/>
      <c r="P361" s="169"/>
      <c r="Q361" s="169"/>
      <c r="R361" s="169"/>
      <c r="S361" s="169"/>
      <c r="T361" s="170"/>
      <c r="AT361" s="166" t="s">
        <v>178</v>
      </c>
      <c r="AU361" s="166" t="s">
        <v>77</v>
      </c>
      <c r="AV361" s="165" t="s">
        <v>75</v>
      </c>
      <c r="AW361" s="165" t="s">
        <v>25</v>
      </c>
      <c r="AX361" s="165" t="s">
        <v>68</v>
      </c>
      <c r="AY361" s="166" t="s">
        <v>167</v>
      </c>
    </row>
    <row r="362" spans="2:51" s="172" customFormat="1" ht="12">
      <c r="B362" s="171"/>
      <c r="D362" s="161" t="s">
        <v>178</v>
      </c>
      <c r="E362" s="173" t="s">
        <v>1</v>
      </c>
      <c r="F362" s="174" t="s">
        <v>1452</v>
      </c>
      <c r="H362" s="175">
        <v>9.866</v>
      </c>
      <c r="L362" s="171"/>
      <c r="M362" s="176"/>
      <c r="N362" s="177"/>
      <c r="O362" s="177"/>
      <c r="P362" s="177"/>
      <c r="Q362" s="177"/>
      <c r="R362" s="177"/>
      <c r="S362" s="177"/>
      <c r="T362" s="178"/>
      <c r="AT362" s="173" t="s">
        <v>178</v>
      </c>
      <c r="AU362" s="173" t="s">
        <v>77</v>
      </c>
      <c r="AV362" s="172" t="s">
        <v>77</v>
      </c>
      <c r="AW362" s="172" t="s">
        <v>25</v>
      </c>
      <c r="AX362" s="172" t="s">
        <v>75</v>
      </c>
      <c r="AY362" s="173" t="s">
        <v>167</v>
      </c>
    </row>
    <row r="363" spans="2:65" s="96" customFormat="1" ht="24" customHeight="1">
      <c r="B363" s="24"/>
      <c r="C363" s="149" t="s">
        <v>606</v>
      </c>
      <c r="D363" s="149" t="s">
        <v>169</v>
      </c>
      <c r="E363" s="150" t="s">
        <v>1453</v>
      </c>
      <c r="F363" s="151" t="s">
        <v>1454</v>
      </c>
      <c r="G363" s="152" t="s">
        <v>208</v>
      </c>
      <c r="H363" s="153">
        <v>10.24</v>
      </c>
      <c r="I363" s="3"/>
      <c r="J363" s="154">
        <f>ROUND(I363*H363,2)</f>
        <v>0</v>
      </c>
      <c r="K363" s="151" t="s">
        <v>173</v>
      </c>
      <c r="L363" s="24"/>
      <c r="M363" s="155" t="s">
        <v>1</v>
      </c>
      <c r="N363" s="156" t="s">
        <v>33</v>
      </c>
      <c r="O363" s="157">
        <v>0.503</v>
      </c>
      <c r="P363" s="157">
        <f>O363*H363</f>
        <v>5.15072</v>
      </c>
      <c r="Q363" s="157">
        <v>0</v>
      </c>
      <c r="R363" s="157">
        <f>Q363*H363</f>
        <v>0</v>
      </c>
      <c r="S363" s="157">
        <v>0.054</v>
      </c>
      <c r="T363" s="158">
        <f>S363*H363</f>
        <v>0.55296</v>
      </c>
      <c r="AR363" s="159" t="s">
        <v>174</v>
      </c>
      <c r="AT363" s="159" t="s">
        <v>169</v>
      </c>
      <c r="AU363" s="159" t="s">
        <v>77</v>
      </c>
      <c r="AY363" s="12" t="s">
        <v>167</v>
      </c>
      <c r="BE363" s="160">
        <f>IF(N363="základní",J363,0)</f>
        <v>0</v>
      </c>
      <c r="BF363" s="160">
        <f>IF(N363="snížená",J363,0)</f>
        <v>0</v>
      </c>
      <c r="BG363" s="160">
        <f>IF(N363="zákl. přenesená",J363,0)</f>
        <v>0</v>
      </c>
      <c r="BH363" s="160">
        <f>IF(N363="sníž. přenesená",J363,0)</f>
        <v>0</v>
      </c>
      <c r="BI363" s="160">
        <f>IF(N363="nulová",J363,0)</f>
        <v>0</v>
      </c>
      <c r="BJ363" s="12" t="s">
        <v>75</v>
      </c>
      <c r="BK363" s="160">
        <f>ROUND(I363*H363,2)</f>
        <v>0</v>
      </c>
      <c r="BL363" s="12" t="s">
        <v>174</v>
      </c>
      <c r="BM363" s="159" t="s">
        <v>1455</v>
      </c>
    </row>
    <row r="364" spans="2:47" s="96" customFormat="1" ht="29.25">
      <c r="B364" s="24"/>
      <c r="D364" s="161" t="s">
        <v>176</v>
      </c>
      <c r="F364" s="162" t="s">
        <v>1456</v>
      </c>
      <c r="L364" s="24"/>
      <c r="M364" s="163"/>
      <c r="N364" s="50"/>
      <c r="O364" s="50"/>
      <c r="P364" s="50"/>
      <c r="Q364" s="50"/>
      <c r="R364" s="50"/>
      <c r="S364" s="50"/>
      <c r="T364" s="51"/>
      <c r="AT364" s="12" t="s">
        <v>176</v>
      </c>
      <c r="AU364" s="12" t="s">
        <v>77</v>
      </c>
    </row>
    <row r="365" spans="2:51" s="172" customFormat="1" ht="12">
      <c r="B365" s="171"/>
      <c r="D365" s="161" t="s">
        <v>178</v>
      </c>
      <c r="E365" s="173" t="s">
        <v>1</v>
      </c>
      <c r="F365" s="174" t="s">
        <v>1457</v>
      </c>
      <c r="H365" s="175">
        <v>10.24</v>
      </c>
      <c r="L365" s="171"/>
      <c r="M365" s="176"/>
      <c r="N365" s="177"/>
      <c r="O365" s="177"/>
      <c r="P365" s="177"/>
      <c r="Q365" s="177"/>
      <c r="R365" s="177"/>
      <c r="S365" s="177"/>
      <c r="T365" s="178"/>
      <c r="AT365" s="173" t="s">
        <v>178</v>
      </c>
      <c r="AU365" s="173" t="s">
        <v>77</v>
      </c>
      <c r="AV365" s="172" t="s">
        <v>77</v>
      </c>
      <c r="AW365" s="172" t="s">
        <v>25</v>
      </c>
      <c r="AX365" s="172" t="s">
        <v>75</v>
      </c>
      <c r="AY365" s="173" t="s">
        <v>167</v>
      </c>
    </row>
    <row r="366" spans="2:65" s="96" customFormat="1" ht="16.5" customHeight="1">
      <c r="B366" s="24"/>
      <c r="C366" s="149" t="s">
        <v>620</v>
      </c>
      <c r="D366" s="149" t="s">
        <v>169</v>
      </c>
      <c r="E366" s="150" t="s">
        <v>1458</v>
      </c>
      <c r="F366" s="151" t="s">
        <v>1459</v>
      </c>
      <c r="G366" s="152" t="s">
        <v>208</v>
      </c>
      <c r="H366" s="153">
        <v>3.232</v>
      </c>
      <c r="I366" s="3"/>
      <c r="J366" s="154">
        <f>ROUND(I366*H366,2)</f>
        <v>0</v>
      </c>
      <c r="K366" s="151" t="s">
        <v>173</v>
      </c>
      <c r="L366" s="24"/>
      <c r="M366" s="155" t="s">
        <v>1</v>
      </c>
      <c r="N366" s="156" t="s">
        <v>33</v>
      </c>
      <c r="O366" s="157">
        <v>0.616</v>
      </c>
      <c r="P366" s="157">
        <f>O366*H366</f>
        <v>1.990912</v>
      </c>
      <c r="Q366" s="157">
        <v>0</v>
      </c>
      <c r="R366" s="157">
        <f>Q366*H366</f>
        <v>0</v>
      </c>
      <c r="S366" s="157">
        <v>0.088</v>
      </c>
      <c r="T366" s="158">
        <f>S366*H366</f>
        <v>0.284416</v>
      </c>
      <c r="AR366" s="159" t="s">
        <v>174</v>
      </c>
      <c r="AT366" s="159" t="s">
        <v>169</v>
      </c>
      <c r="AU366" s="159" t="s">
        <v>77</v>
      </c>
      <c r="AY366" s="12" t="s">
        <v>167</v>
      </c>
      <c r="BE366" s="160">
        <f>IF(N366="základní",J366,0)</f>
        <v>0</v>
      </c>
      <c r="BF366" s="160">
        <f>IF(N366="snížená",J366,0)</f>
        <v>0</v>
      </c>
      <c r="BG366" s="160">
        <f>IF(N366="zákl. přenesená",J366,0)</f>
        <v>0</v>
      </c>
      <c r="BH366" s="160">
        <f>IF(N366="sníž. přenesená",J366,0)</f>
        <v>0</v>
      </c>
      <c r="BI366" s="160">
        <f>IF(N366="nulová",J366,0)</f>
        <v>0</v>
      </c>
      <c r="BJ366" s="12" t="s">
        <v>75</v>
      </c>
      <c r="BK366" s="160">
        <f>ROUND(I366*H366,2)</f>
        <v>0</v>
      </c>
      <c r="BL366" s="12" t="s">
        <v>174</v>
      </c>
      <c r="BM366" s="159" t="s">
        <v>1460</v>
      </c>
    </row>
    <row r="367" spans="2:47" s="96" customFormat="1" ht="19.5">
      <c r="B367" s="24"/>
      <c r="D367" s="161" t="s">
        <v>176</v>
      </c>
      <c r="F367" s="162" t="s">
        <v>1461</v>
      </c>
      <c r="L367" s="24"/>
      <c r="M367" s="163"/>
      <c r="N367" s="50"/>
      <c r="O367" s="50"/>
      <c r="P367" s="50"/>
      <c r="Q367" s="50"/>
      <c r="R367" s="50"/>
      <c r="S367" s="50"/>
      <c r="T367" s="51"/>
      <c r="AT367" s="12" t="s">
        <v>176</v>
      </c>
      <c r="AU367" s="12" t="s">
        <v>77</v>
      </c>
    </row>
    <row r="368" spans="2:51" s="165" customFormat="1" ht="12">
      <c r="B368" s="164"/>
      <c r="D368" s="161" t="s">
        <v>178</v>
      </c>
      <c r="E368" s="166" t="s">
        <v>1</v>
      </c>
      <c r="F368" s="167" t="s">
        <v>1462</v>
      </c>
      <c r="H368" s="166" t="s">
        <v>1</v>
      </c>
      <c r="L368" s="164"/>
      <c r="M368" s="168"/>
      <c r="N368" s="169"/>
      <c r="O368" s="169"/>
      <c r="P368" s="169"/>
      <c r="Q368" s="169"/>
      <c r="R368" s="169"/>
      <c r="S368" s="169"/>
      <c r="T368" s="170"/>
      <c r="AT368" s="166" t="s">
        <v>178</v>
      </c>
      <c r="AU368" s="166" t="s">
        <v>77</v>
      </c>
      <c r="AV368" s="165" t="s">
        <v>75</v>
      </c>
      <c r="AW368" s="165" t="s">
        <v>25</v>
      </c>
      <c r="AX368" s="165" t="s">
        <v>68</v>
      </c>
      <c r="AY368" s="166" t="s">
        <v>167</v>
      </c>
    </row>
    <row r="369" spans="2:51" s="172" customFormat="1" ht="12">
      <c r="B369" s="171"/>
      <c r="D369" s="161" t="s">
        <v>178</v>
      </c>
      <c r="E369" s="173" t="s">
        <v>1</v>
      </c>
      <c r="F369" s="174" t="s">
        <v>1463</v>
      </c>
      <c r="H369" s="175">
        <v>3.232</v>
      </c>
      <c r="L369" s="171"/>
      <c r="M369" s="176"/>
      <c r="N369" s="177"/>
      <c r="O369" s="177"/>
      <c r="P369" s="177"/>
      <c r="Q369" s="177"/>
      <c r="R369" s="177"/>
      <c r="S369" s="177"/>
      <c r="T369" s="178"/>
      <c r="AT369" s="173" t="s">
        <v>178</v>
      </c>
      <c r="AU369" s="173" t="s">
        <v>77</v>
      </c>
      <c r="AV369" s="172" t="s">
        <v>77</v>
      </c>
      <c r="AW369" s="172" t="s">
        <v>25</v>
      </c>
      <c r="AX369" s="172" t="s">
        <v>75</v>
      </c>
      <c r="AY369" s="173" t="s">
        <v>167</v>
      </c>
    </row>
    <row r="370" spans="2:65" s="96" customFormat="1" ht="16.5" customHeight="1">
      <c r="B370" s="24"/>
      <c r="C370" s="149" t="s">
        <v>625</v>
      </c>
      <c r="D370" s="149" t="s">
        <v>169</v>
      </c>
      <c r="E370" s="150" t="s">
        <v>1464</v>
      </c>
      <c r="F370" s="151" t="s">
        <v>1465</v>
      </c>
      <c r="G370" s="152" t="s">
        <v>208</v>
      </c>
      <c r="H370" s="153">
        <v>2.828</v>
      </c>
      <c r="I370" s="3"/>
      <c r="J370" s="154">
        <f>ROUND(I370*H370,2)</f>
        <v>0</v>
      </c>
      <c r="K370" s="151" t="s">
        <v>173</v>
      </c>
      <c r="L370" s="24"/>
      <c r="M370" s="155" t="s">
        <v>1</v>
      </c>
      <c r="N370" s="156" t="s">
        <v>33</v>
      </c>
      <c r="O370" s="157">
        <v>0.576</v>
      </c>
      <c r="P370" s="157">
        <f>O370*H370</f>
        <v>1.6289279999999997</v>
      </c>
      <c r="Q370" s="157">
        <v>0</v>
      </c>
      <c r="R370" s="157">
        <f>Q370*H370</f>
        <v>0</v>
      </c>
      <c r="S370" s="157">
        <v>0.067</v>
      </c>
      <c r="T370" s="158">
        <f>S370*H370</f>
        <v>0.189476</v>
      </c>
      <c r="AR370" s="159" t="s">
        <v>174</v>
      </c>
      <c r="AT370" s="159" t="s">
        <v>169</v>
      </c>
      <c r="AU370" s="159" t="s">
        <v>77</v>
      </c>
      <c r="AY370" s="12" t="s">
        <v>167</v>
      </c>
      <c r="BE370" s="160">
        <f>IF(N370="základní",J370,0)</f>
        <v>0</v>
      </c>
      <c r="BF370" s="160">
        <f>IF(N370="snížená",J370,0)</f>
        <v>0</v>
      </c>
      <c r="BG370" s="160">
        <f>IF(N370="zákl. přenesená",J370,0)</f>
        <v>0</v>
      </c>
      <c r="BH370" s="160">
        <f>IF(N370="sníž. přenesená",J370,0)</f>
        <v>0</v>
      </c>
      <c r="BI370" s="160">
        <f>IF(N370="nulová",J370,0)</f>
        <v>0</v>
      </c>
      <c r="BJ370" s="12" t="s">
        <v>75</v>
      </c>
      <c r="BK370" s="160">
        <f>ROUND(I370*H370,2)</f>
        <v>0</v>
      </c>
      <c r="BL370" s="12" t="s">
        <v>174</v>
      </c>
      <c r="BM370" s="159" t="s">
        <v>1466</v>
      </c>
    </row>
    <row r="371" spans="2:47" s="96" customFormat="1" ht="19.5">
      <c r="B371" s="24"/>
      <c r="D371" s="161" t="s">
        <v>176</v>
      </c>
      <c r="F371" s="162" t="s">
        <v>1467</v>
      </c>
      <c r="L371" s="24"/>
      <c r="M371" s="163"/>
      <c r="N371" s="50"/>
      <c r="O371" s="50"/>
      <c r="P371" s="50"/>
      <c r="Q371" s="50"/>
      <c r="R371" s="50"/>
      <c r="S371" s="50"/>
      <c r="T371" s="51"/>
      <c r="AT371" s="12" t="s">
        <v>176</v>
      </c>
      <c r="AU371" s="12" t="s">
        <v>77</v>
      </c>
    </row>
    <row r="372" spans="2:51" s="165" customFormat="1" ht="12">
      <c r="B372" s="164"/>
      <c r="D372" s="161" t="s">
        <v>178</v>
      </c>
      <c r="E372" s="166" t="s">
        <v>1</v>
      </c>
      <c r="F372" s="167" t="s">
        <v>1462</v>
      </c>
      <c r="H372" s="166" t="s">
        <v>1</v>
      </c>
      <c r="L372" s="164"/>
      <c r="M372" s="168"/>
      <c r="N372" s="169"/>
      <c r="O372" s="169"/>
      <c r="P372" s="169"/>
      <c r="Q372" s="169"/>
      <c r="R372" s="169"/>
      <c r="S372" s="169"/>
      <c r="T372" s="170"/>
      <c r="AT372" s="166" t="s">
        <v>178</v>
      </c>
      <c r="AU372" s="166" t="s">
        <v>77</v>
      </c>
      <c r="AV372" s="165" t="s">
        <v>75</v>
      </c>
      <c r="AW372" s="165" t="s">
        <v>25</v>
      </c>
      <c r="AX372" s="165" t="s">
        <v>68</v>
      </c>
      <c r="AY372" s="166" t="s">
        <v>167</v>
      </c>
    </row>
    <row r="373" spans="2:51" s="172" customFormat="1" ht="12">
      <c r="B373" s="171"/>
      <c r="D373" s="161" t="s">
        <v>178</v>
      </c>
      <c r="E373" s="173" t="s">
        <v>1</v>
      </c>
      <c r="F373" s="174" t="s">
        <v>1468</v>
      </c>
      <c r="H373" s="175">
        <v>2.828</v>
      </c>
      <c r="L373" s="171"/>
      <c r="M373" s="176"/>
      <c r="N373" s="177"/>
      <c r="O373" s="177"/>
      <c r="P373" s="177"/>
      <c r="Q373" s="177"/>
      <c r="R373" s="177"/>
      <c r="S373" s="177"/>
      <c r="T373" s="178"/>
      <c r="AT373" s="173" t="s">
        <v>178</v>
      </c>
      <c r="AU373" s="173" t="s">
        <v>77</v>
      </c>
      <c r="AV373" s="172" t="s">
        <v>77</v>
      </c>
      <c r="AW373" s="172" t="s">
        <v>25</v>
      </c>
      <c r="AX373" s="172" t="s">
        <v>75</v>
      </c>
      <c r="AY373" s="173" t="s">
        <v>167</v>
      </c>
    </row>
    <row r="374" spans="2:65" s="96" customFormat="1" ht="16.5" customHeight="1">
      <c r="B374" s="24"/>
      <c r="C374" s="149" t="s">
        <v>630</v>
      </c>
      <c r="D374" s="149" t="s">
        <v>169</v>
      </c>
      <c r="E374" s="150" t="s">
        <v>1469</v>
      </c>
      <c r="F374" s="151" t="s">
        <v>1470</v>
      </c>
      <c r="G374" s="152" t="s">
        <v>208</v>
      </c>
      <c r="H374" s="153">
        <v>1.818</v>
      </c>
      <c r="I374" s="3"/>
      <c r="J374" s="154">
        <f>ROUND(I374*H374,2)</f>
        <v>0</v>
      </c>
      <c r="K374" s="151" t="s">
        <v>173</v>
      </c>
      <c r="L374" s="24"/>
      <c r="M374" s="155" t="s">
        <v>1</v>
      </c>
      <c r="N374" s="156" t="s">
        <v>33</v>
      </c>
      <c r="O374" s="157">
        <v>0.939</v>
      </c>
      <c r="P374" s="157">
        <f>O374*H374</f>
        <v>1.707102</v>
      </c>
      <c r="Q374" s="157">
        <v>0</v>
      </c>
      <c r="R374" s="157">
        <f>Q374*H374</f>
        <v>0</v>
      </c>
      <c r="S374" s="157">
        <v>0.076</v>
      </c>
      <c r="T374" s="158">
        <f>S374*H374</f>
        <v>0.138168</v>
      </c>
      <c r="AR374" s="159" t="s">
        <v>174</v>
      </c>
      <c r="AT374" s="159" t="s">
        <v>169</v>
      </c>
      <c r="AU374" s="159" t="s">
        <v>77</v>
      </c>
      <c r="AY374" s="12" t="s">
        <v>167</v>
      </c>
      <c r="BE374" s="160">
        <f>IF(N374="základní",J374,0)</f>
        <v>0</v>
      </c>
      <c r="BF374" s="160">
        <f>IF(N374="snížená",J374,0)</f>
        <v>0</v>
      </c>
      <c r="BG374" s="160">
        <f>IF(N374="zákl. přenesená",J374,0)</f>
        <v>0</v>
      </c>
      <c r="BH374" s="160">
        <f>IF(N374="sníž. přenesená",J374,0)</f>
        <v>0</v>
      </c>
      <c r="BI374" s="160">
        <f>IF(N374="nulová",J374,0)</f>
        <v>0</v>
      </c>
      <c r="BJ374" s="12" t="s">
        <v>75</v>
      </c>
      <c r="BK374" s="160">
        <f>ROUND(I374*H374,2)</f>
        <v>0</v>
      </c>
      <c r="BL374" s="12" t="s">
        <v>174</v>
      </c>
      <c r="BM374" s="159" t="s">
        <v>1471</v>
      </c>
    </row>
    <row r="375" spans="2:47" s="96" customFormat="1" ht="19.5">
      <c r="B375" s="24"/>
      <c r="D375" s="161" t="s">
        <v>176</v>
      </c>
      <c r="F375" s="162" t="s">
        <v>1472</v>
      </c>
      <c r="L375" s="24"/>
      <c r="M375" s="163"/>
      <c r="N375" s="50"/>
      <c r="O375" s="50"/>
      <c r="P375" s="50"/>
      <c r="Q375" s="50"/>
      <c r="R375" s="50"/>
      <c r="S375" s="50"/>
      <c r="T375" s="51"/>
      <c r="AT375" s="12" t="s">
        <v>176</v>
      </c>
      <c r="AU375" s="12" t="s">
        <v>77</v>
      </c>
    </row>
    <row r="376" spans="2:51" s="165" customFormat="1" ht="12">
      <c r="B376" s="164"/>
      <c r="D376" s="161" t="s">
        <v>178</v>
      </c>
      <c r="E376" s="166" t="s">
        <v>1</v>
      </c>
      <c r="F376" s="167" t="s">
        <v>1473</v>
      </c>
      <c r="H376" s="166" t="s">
        <v>1</v>
      </c>
      <c r="L376" s="164"/>
      <c r="M376" s="168"/>
      <c r="N376" s="169"/>
      <c r="O376" s="169"/>
      <c r="P376" s="169"/>
      <c r="Q376" s="169"/>
      <c r="R376" s="169"/>
      <c r="S376" s="169"/>
      <c r="T376" s="170"/>
      <c r="AT376" s="166" t="s">
        <v>178</v>
      </c>
      <c r="AU376" s="166" t="s">
        <v>77</v>
      </c>
      <c r="AV376" s="165" t="s">
        <v>75</v>
      </c>
      <c r="AW376" s="165" t="s">
        <v>25</v>
      </c>
      <c r="AX376" s="165" t="s">
        <v>68</v>
      </c>
      <c r="AY376" s="166" t="s">
        <v>167</v>
      </c>
    </row>
    <row r="377" spans="2:51" s="172" customFormat="1" ht="12">
      <c r="B377" s="171"/>
      <c r="D377" s="161" t="s">
        <v>178</v>
      </c>
      <c r="E377" s="173" t="s">
        <v>1</v>
      </c>
      <c r="F377" s="174" t="s">
        <v>1280</v>
      </c>
      <c r="H377" s="175">
        <v>1.818</v>
      </c>
      <c r="L377" s="171"/>
      <c r="M377" s="176"/>
      <c r="N377" s="177"/>
      <c r="O377" s="177"/>
      <c r="P377" s="177"/>
      <c r="Q377" s="177"/>
      <c r="R377" s="177"/>
      <c r="S377" s="177"/>
      <c r="T377" s="178"/>
      <c r="AT377" s="173" t="s">
        <v>178</v>
      </c>
      <c r="AU377" s="173" t="s">
        <v>77</v>
      </c>
      <c r="AV377" s="172" t="s">
        <v>77</v>
      </c>
      <c r="AW377" s="172" t="s">
        <v>25</v>
      </c>
      <c r="AX377" s="172" t="s">
        <v>75</v>
      </c>
      <c r="AY377" s="173" t="s">
        <v>167</v>
      </c>
    </row>
    <row r="378" spans="2:65" s="96" customFormat="1" ht="24" customHeight="1">
      <c r="B378" s="24"/>
      <c r="C378" s="149" t="s">
        <v>642</v>
      </c>
      <c r="D378" s="149" t="s">
        <v>169</v>
      </c>
      <c r="E378" s="150" t="s">
        <v>526</v>
      </c>
      <c r="F378" s="151" t="s">
        <v>527</v>
      </c>
      <c r="G378" s="152" t="s">
        <v>172</v>
      </c>
      <c r="H378" s="153">
        <v>0.113</v>
      </c>
      <c r="I378" s="3"/>
      <c r="J378" s="154">
        <f>ROUND(I378*H378,2)</f>
        <v>0</v>
      </c>
      <c r="K378" s="151" t="s">
        <v>173</v>
      </c>
      <c r="L378" s="24"/>
      <c r="M378" s="155" t="s">
        <v>1</v>
      </c>
      <c r="N378" s="156" t="s">
        <v>33</v>
      </c>
      <c r="O378" s="157">
        <v>5.016</v>
      </c>
      <c r="P378" s="157">
        <f>O378*H378</f>
        <v>0.566808</v>
      </c>
      <c r="Q378" s="157">
        <v>0</v>
      </c>
      <c r="R378" s="157">
        <f>Q378*H378</f>
        <v>0</v>
      </c>
      <c r="S378" s="157">
        <v>1.8</v>
      </c>
      <c r="T378" s="158">
        <f>S378*H378</f>
        <v>0.2034</v>
      </c>
      <c r="AR378" s="159" t="s">
        <v>174</v>
      </c>
      <c r="AT378" s="159" t="s">
        <v>169</v>
      </c>
      <c r="AU378" s="159" t="s">
        <v>77</v>
      </c>
      <c r="AY378" s="12" t="s">
        <v>167</v>
      </c>
      <c r="BE378" s="160">
        <f>IF(N378="základní",J378,0)</f>
        <v>0</v>
      </c>
      <c r="BF378" s="160">
        <f>IF(N378="snížená",J378,0)</f>
        <v>0</v>
      </c>
      <c r="BG378" s="160">
        <f>IF(N378="zákl. přenesená",J378,0)</f>
        <v>0</v>
      </c>
      <c r="BH378" s="160">
        <f>IF(N378="sníž. přenesená",J378,0)</f>
        <v>0</v>
      </c>
      <c r="BI378" s="160">
        <f>IF(N378="nulová",J378,0)</f>
        <v>0</v>
      </c>
      <c r="BJ378" s="12" t="s">
        <v>75</v>
      </c>
      <c r="BK378" s="160">
        <f>ROUND(I378*H378,2)</f>
        <v>0</v>
      </c>
      <c r="BL378" s="12" t="s">
        <v>174</v>
      </c>
      <c r="BM378" s="159" t="s">
        <v>1474</v>
      </c>
    </row>
    <row r="379" spans="2:47" s="96" customFormat="1" ht="29.25">
      <c r="B379" s="24"/>
      <c r="D379" s="161" t="s">
        <v>176</v>
      </c>
      <c r="F379" s="162" t="s">
        <v>529</v>
      </c>
      <c r="L379" s="24"/>
      <c r="M379" s="163"/>
      <c r="N379" s="50"/>
      <c r="O379" s="50"/>
      <c r="P379" s="50"/>
      <c r="Q379" s="50"/>
      <c r="R379" s="50"/>
      <c r="S379" s="50"/>
      <c r="T379" s="51"/>
      <c r="AT379" s="12" t="s">
        <v>176</v>
      </c>
      <c r="AU379" s="12" t="s">
        <v>77</v>
      </c>
    </row>
    <row r="380" spans="2:51" s="165" customFormat="1" ht="12">
      <c r="B380" s="164"/>
      <c r="D380" s="161" t="s">
        <v>178</v>
      </c>
      <c r="E380" s="166" t="s">
        <v>1</v>
      </c>
      <c r="F380" s="167" t="s">
        <v>1475</v>
      </c>
      <c r="H380" s="166" t="s">
        <v>1</v>
      </c>
      <c r="L380" s="164"/>
      <c r="M380" s="168"/>
      <c r="N380" s="169"/>
      <c r="O380" s="169"/>
      <c r="P380" s="169"/>
      <c r="Q380" s="169"/>
      <c r="R380" s="169"/>
      <c r="S380" s="169"/>
      <c r="T380" s="170"/>
      <c r="AT380" s="166" t="s">
        <v>178</v>
      </c>
      <c r="AU380" s="166" t="s">
        <v>77</v>
      </c>
      <c r="AV380" s="165" t="s">
        <v>75</v>
      </c>
      <c r="AW380" s="165" t="s">
        <v>25</v>
      </c>
      <c r="AX380" s="165" t="s">
        <v>68</v>
      </c>
      <c r="AY380" s="166" t="s">
        <v>167</v>
      </c>
    </row>
    <row r="381" spans="2:51" s="172" customFormat="1" ht="12">
      <c r="B381" s="171"/>
      <c r="D381" s="161" t="s">
        <v>178</v>
      </c>
      <c r="E381" s="173" t="s">
        <v>1</v>
      </c>
      <c r="F381" s="174" t="s">
        <v>1476</v>
      </c>
      <c r="H381" s="175">
        <v>0.113</v>
      </c>
      <c r="L381" s="171"/>
      <c r="M381" s="176"/>
      <c r="N381" s="177"/>
      <c r="O381" s="177"/>
      <c r="P381" s="177"/>
      <c r="Q381" s="177"/>
      <c r="R381" s="177"/>
      <c r="S381" s="177"/>
      <c r="T381" s="178"/>
      <c r="AT381" s="173" t="s">
        <v>178</v>
      </c>
      <c r="AU381" s="173" t="s">
        <v>77</v>
      </c>
      <c r="AV381" s="172" t="s">
        <v>77</v>
      </c>
      <c r="AW381" s="172" t="s">
        <v>25</v>
      </c>
      <c r="AX381" s="172" t="s">
        <v>75</v>
      </c>
      <c r="AY381" s="173" t="s">
        <v>167</v>
      </c>
    </row>
    <row r="382" spans="2:65" s="96" customFormat="1" ht="24" customHeight="1">
      <c r="B382" s="24"/>
      <c r="C382" s="149" t="s">
        <v>647</v>
      </c>
      <c r="D382" s="149" t="s">
        <v>169</v>
      </c>
      <c r="E382" s="150" t="s">
        <v>541</v>
      </c>
      <c r="F382" s="151" t="s">
        <v>542</v>
      </c>
      <c r="G382" s="152" t="s">
        <v>172</v>
      </c>
      <c r="H382" s="153">
        <v>0.69</v>
      </c>
      <c r="I382" s="3"/>
      <c r="J382" s="154">
        <f>ROUND(I382*H382,2)</f>
        <v>0</v>
      </c>
      <c r="K382" s="151" t="s">
        <v>173</v>
      </c>
      <c r="L382" s="24"/>
      <c r="M382" s="155" t="s">
        <v>1</v>
      </c>
      <c r="N382" s="156" t="s">
        <v>33</v>
      </c>
      <c r="O382" s="157">
        <v>3.196</v>
      </c>
      <c r="P382" s="157">
        <f>O382*H382</f>
        <v>2.20524</v>
      </c>
      <c r="Q382" s="157">
        <v>0</v>
      </c>
      <c r="R382" s="157">
        <f>Q382*H382</f>
        <v>0</v>
      </c>
      <c r="S382" s="157">
        <v>1.8</v>
      </c>
      <c r="T382" s="158">
        <f>S382*H382</f>
        <v>1.242</v>
      </c>
      <c r="AR382" s="159" t="s">
        <v>174</v>
      </c>
      <c r="AT382" s="159" t="s">
        <v>169</v>
      </c>
      <c r="AU382" s="159" t="s">
        <v>77</v>
      </c>
      <c r="AY382" s="12" t="s">
        <v>167</v>
      </c>
      <c r="BE382" s="160">
        <f>IF(N382="základní",J382,0)</f>
        <v>0</v>
      </c>
      <c r="BF382" s="160">
        <f>IF(N382="snížená",J382,0)</f>
        <v>0</v>
      </c>
      <c r="BG382" s="160">
        <f>IF(N382="zákl. přenesená",J382,0)</f>
        <v>0</v>
      </c>
      <c r="BH382" s="160">
        <f>IF(N382="sníž. přenesená",J382,0)</f>
        <v>0</v>
      </c>
      <c r="BI382" s="160">
        <f>IF(N382="nulová",J382,0)</f>
        <v>0</v>
      </c>
      <c r="BJ382" s="12" t="s">
        <v>75</v>
      </c>
      <c r="BK382" s="160">
        <f>ROUND(I382*H382,2)</f>
        <v>0</v>
      </c>
      <c r="BL382" s="12" t="s">
        <v>174</v>
      </c>
      <c r="BM382" s="159" t="s">
        <v>1477</v>
      </c>
    </row>
    <row r="383" spans="2:47" s="96" customFormat="1" ht="29.25">
      <c r="B383" s="24"/>
      <c r="D383" s="161" t="s">
        <v>176</v>
      </c>
      <c r="F383" s="162" t="s">
        <v>544</v>
      </c>
      <c r="L383" s="24"/>
      <c r="M383" s="163"/>
      <c r="N383" s="50"/>
      <c r="O383" s="50"/>
      <c r="P383" s="50"/>
      <c r="Q383" s="50"/>
      <c r="R383" s="50"/>
      <c r="S383" s="50"/>
      <c r="T383" s="51"/>
      <c r="AT383" s="12" t="s">
        <v>176</v>
      </c>
      <c r="AU383" s="12" t="s">
        <v>77</v>
      </c>
    </row>
    <row r="384" spans="2:51" s="165" customFormat="1" ht="12">
      <c r="B384" s="164"/>
      <c r="D384" s="161" t="s">
        <v>178</v>
      </c>
      <c r="E384" s="166" t="s">
        <v>1</v>
      </c>
      <c r="F384" s="167" t="s">
        <v>1478</v>
      </c>
      <c r="H384" s="166" t="s">
        <v>1</v>
      </c>
      <c r="L384" s="164"/>
      <c r="M384" s="168"/>
      <c r="N384" s="169"/>
      <c r="O384" s="169"/>
      <c r="P384" s="169"/>
      <c r="Q384" s="169"/>
      <c r="R384" s="169"/>
      <c r="S384" s="169"/>
      <c r="T384" s="170"/>
      <c r="AT384" s="166" t="s">
        <v>178</v>
      </c>
      <c r="AU384" s="166" t="s">
        <v>77</v>
      </c>
      <c r="AV384" s="165" t="s">
        <v>75</v>
      </c>
      <c r="AW384" s="165" t="s">
        <v>25</v>
      </c>
      <c r="AX384" s="165" t="s">
        <v>68</v>
      </c>
      <c r="AY384" s="166" t="s">
        <v>167</v>
      </c>
    </row>
    <row r="385" spans="2:51" s="165" customFormat="1" ht="12">
      <c r="B385" s="164"/>
      <c r="D385" s="161" t="s">
        <v>178</v>
      </c>
      <c r="E385" s="166" t="s">
        <v>1</v>
      </c>
      <c r="F385" s="167" t="s">
        <v>1296</v>
      </c>
      <c r="H385" s="166" t="s">
        <v>1</v>
      </c>
      <c r="L385" s="164"/>
      <c r="M385" s="168"/>
      <c r="N385" s="169"/>
      <c r="O385" s="169"/>
      <c r="P385" s="169"/>
      <c r="Q385" s="169"/>
      <c r="R385" s="169"/>
      <c r="S385" s="169"/>
      <c r="T385" s="170"/>
      <c r="AT385" s="166" t="s">
        <v>178</v>
      </c>
      <c r="AU385" s="166" t="s">
        <v>77</v>
      </c>
      <c r="AV385" s="165" t="s">
        <v>75</v>
      </c>
      <c r="AW385" s="165" t="s">
        <v>25</v>
      </c>
      <c r="AX385" s="165" t="s">
        <v>68</v>
      </c>
      <c r="AY385" s="166" t="s">
        <v>167</v>
      </c>
    </row>
    <row r="386" spans="2:51" s="172" customFormat="1" ht="12">
      <c r="B386" s="171"/>
      <c r="D386" s="161" t="s">
        <v>178</v>
      </c>
      <c r="E386" s="173" t="s">
        <v>1</v>
      </c>
      <c r="F386" s="174" t="s">
        <v>1479</v>
      </c>
      <c r="H386" s="175">
        <v>0.69</v>
      </c>
      <c r="L386" s="171"/>
      <c r="M386" s="176"/>
      <c r="N386" s="177"/>
      <c r="O386" s="177"/>
      <c r="P386" s="177"/>
      <c r="Q386" s="177"/>
      <c r="R386" s="177"/>
      <c r="S386" s="177"/>
      <c r="T386" s="178"/>
      <c r="AT386" s="173" t="s">
        <v>178</v>
      </c>
      <c r="AU386" s="173" t="s">
        <v>77</v>
      </c>
      <c r="AV386" s="172" t="s">
        <v>77</v>
      </c>
      <c r="AW386" s="172" t="s">
        <v>25</v>
      </c>
      <c r="AX386" s="172" t="s">
        <v>75</v>
      </c>
      <c r="AY386" s="173" t="s">
        <v>167</v>
      </c>
    </row>
    <row r="387" spans="2:65" s="96" customFormat="1" ht="24" customHeight="1">
      <c r="B387" s="24"/>
      <c r="C387" s="149" t="s">
        <v>657</v>
      </c>
      <c r="D387" s="149" t="s">
        <v>169</v>
      </c>
      <c r="E387" s="150" t="s">
        <v>555</v>
      </c>
      <c r="F387" s="151" t="s">
        <v>556</v>
      </c>
      <c r="G387" s="152" t="s">
        <v>208</v>
      </c>
      <c r="H387" s="153">
        <v>88.18</v>
      </c>
      <c r="I387" s="3"/>
      <c r="J387" s="154">
        <f>ROUND(I387*H387,2)</f>
        <v>0</v>
      </c>
      <c r="K387" s="151" t="s">
        <v>173</v>
      </c>
      <c r="L387" s="24"/>
      <c r="M387" s="155" t="s">
        <v>1</v>
      </c>
      <c r="N387" s="156" t="s">
        <v>33</v>
      </c>
      <c r="O387" s="157">
        <v>0.14</v>
      </c>
      <c r="P387" s="157">
        <f>O387*H387</f>
        <v>12.345200000000002</v>
      </c>
      <c r="Q387" s="157">
        <v>0</v>
      </c>
      <c r="R387" s="157">
        <f>Q387*H387</f>
        <v>0</v>
      </c>
      <c r="S387" s="157">
        <v>0</v>
      </c>
      <c r="T387" s="158">
        <f>S387*H387</f>
        <v>0</v>
      </c>
      <c r="AR387" s="159" t="s">
        <v>174</v>
      </c>
      <c r="AT387" s="159" t="s">
        <v>169</v>
      </c>
      <c r="AU387" s="159" t="s">
        <v>77</v>
      </c>
      <c r="AY387" s="12" t="s">
        <v>167</v>
      </c>
      <c r="BE387" s="160">
        <f>IF(N387="základní",J387,0)</f>
        <v>0</v>
      </c>
      <c r="BF387" s="160">
        <f>IF(N387="snížená",J387,0)</f>
        <v>0</v>
      </c>
      <c r="BG387" s="160">
        <f>IF(N387="zákl. přenesená",J387,0)</f>
        <v>0</v>
      </c>
      <c r="BH387" s="160">
        <f>IF(N387="sníž. přenesená",J387,0)</f>
        <v>0</v>
      </c>
      <c r="BI387" s="160">
        <f>IF(N387="nulová",J387,0)</f>
        <v>0</v>
      </c>
      <c r="BJ387" s="12" t="s">
        <v>75</v>
      </c>
      <c r="BK387" s="160">
        <f>ROUND(I387*H387,2)</f>
        <v>0</v>
      </c>
      <c r="BL387" s="12" t="s">
        <v>174</v>
      </c>
      <c r="BM387" s="159" t="s">
        <v>1480</v>
      </c>
    </row>
    <row r="388" spans="2:47" s="96" customFormat="1" ht="29.25">
      <c r="B388" s="24"/>
      <c r="D388" s="161" t="s">
        <v>176</v>
      </c>
      <c r="F388" s="162" t="s">
        <v>558</v>
      </c>
      <c r="L388" s="24"/>
      <c r="M388" s="163"/>
      <c r="N388" s="50"/>
      <c r="O388" s="50"/>
      <c r="P388" s="50"/>
      <c r="Q388" s="50"/>
      <c r="R388" s="50"/>
      <c r="S388" s="50"/>
      <c r="T388" s="51"/>
      <c r="AT388" s="12" t="s">
        <v>176</v>
      </c>
      <c r="AU388" s="12" t="s">
        <v>77</v>
      </c>
    </row>
    <row r="389" spans="2:51" s="165" customFormat="1" ht="12">
      <c r="B389" s="164"/>
      <c r="D389" s="161" t="s">
        <v>178</v>
      </c>
      <c r="E389" s="166" t="s">
        <v>1</v>
      </c>
      <c r="F389" s="167" t="s">
        <v>1380</v>
      </c>
      <c r="H389" s="166" t="s">
        <v>1</v>
      </c>
      <c r="L389" s="164"/>
      <c r="M389" s="168"/>
      <c r="N389" s="169"/>
      <c r="O389" s="169"/>
      <c r="P389" s="169"/>
      <c r="Q389" s="169"/>
      <c r="R389" s="169"/>
      <c r="S389" s="169"/>
      <c r="T389" s="170"/>
      <c r="AT389" s="166" t="s">
        <v>178</v>
      </c>
      <c r="AU389" s="166" t="s">
        <v>77</v>
      </c>
      <c r="AV389" s="165" t="s">
        <v>75</v>
      </c>
      <c r="AW389" s="165" t="s">
        <v>25</v>
      </c>
      <c r="AX389" s="165" t="s">
        <v>68</v>
      </c>
      <c r="AY389" s="166" t="s">
        <v>167</v>
      </c>
    </row>
    <row r="390" spans="2:51" s="172" customFormat="1" ht="12">
      <c r="B390" s="171"/>
      <c r="D390" s="161" t="s">
        <v>178</v>
      </c>
      <c r="E390" s="173" t="s">
        <v>1</v>
      </c>
      <c r="F390" s="174" t="s">
        <v>1481</v>
      </c>
      <c r="H390" s="175">
        <v>56.37</v>
      </c>
      <c r="L390" s="171"/>
      <c r="M390" s="176"/>
      <c r="N390" s="177"/>
      <c r="O390" s="177"/>
      <c r="P390" s="177"/>
      <c r="Q390" s="177"/>
      <c r="R390" s="177"/>
      <c r="S390" s="177"/>
      <c r="T390" s="178"/>
      <c r="AT390" s="173" t="s">
        <v>178</v>
      </c>
      <c r="AU390" s="173" t="s">
        <v>77</v>
      </c>
      <c r="AV390" s="172" t="s">
        <v>77</v>
      </c>
      <c r="AW390" s="172" t="s">
        <v>25</v>
      </c>
      <c r="AX390" s="172" t="s">
        <v>68</v>
      </c>
      <c r="AY390" s="173" t="s">
        <v>167</v>
      </c>
    </row>
    <row r="391" spans="2:51" s="165" customFormat="1" ht="12">
      <c r="B391" s="164"/>
      <c r="D391" s="161" t="s">
        <v>178</v>
      </c>
      <c r="E391" s="166" t="s">
        <v>1</v>
      </c>
      <c r="F391" s="167" t="s">
        <v>1482</v>
      </c>
      <c r="H391" s="166" t="s">
        <v>1</v>
      </c>
      <c r="L391" s="164"/>
      <c r="M391" s="168"/>
      <c r="N391" s="169"/>
      <c r="O391" s="169"/>
      <c r="P391" s="169"/>
      <c r="Q391" s="169"/>
      <c r="R391" s="169"/>
      <c r="S391" s="169"/>
      <c r="T391" s="170"/>
      <c r="AT391" s="166" t="s">
        <v>178</v>
      </c>
      <c r="AU391" s="166" t="s">
        <v>77</v>
      </c>
      <c r="AV391" s="165" t="s">
        <v>75</v>
      </c>
      <c r="AW391" s="165" t="s">
        <v>25</v>
      </c>
      <c r="AX391" s="165" t="s">
        <v>68</v>
      </c>
      <c r="AY391" s="166" t="s">
        <v>167</v>
      </c>
    </row>
    <row r="392" spans="2:51" s="172" customFormat="1" ht="12">
      <c r="B392" s="171"/>
      <c r="D392" s="161" t="s">
        <v>178</v>
      </c>
      <c r="E392" s="173" t="s">
        <v>1</v>
      </c>
      <c r="F392" s="174" t="s">
        <v>1483</v>
      </c>
      <c r="H392" s="175">
        <v>31.81</v>
      </c>
      <c r="L392" s="171"/>
      <c r="M392" s="176"/>
      <c r="N392" s="177"/>
      <c r="O392" s="177"/>
      <c r="P392" s="177"/>
      <c r="Q392" s="177"/>
      <c r="R392" s="177"/>
      <c r="S392" s="177"/>
      <c r="T392" s="178"/>
      <c r="AT392" s="173" t="s">
        <v>178</v>
      </c>
      <c r="AU392" s="173" t="s">
        <v>77</v>
      </c>
      <c r="AV392" s="172" t="s">
        <v>77</v>
      </c>
      <c r="AW392" s="172" t="s">
        <v>25</v>
      </c>
      <c r="AX392" s="172" t="s">
        <v>68</v>
      </c>
      <c r="AY392" s="173" t="s">
        <v>167</v>
      </c>
    </row>
    <row r="393" spans="2:51" s="180" customFormat="1" ht="12">
      <c r="B393" s="179"/>
      <c r="D393" s="161" t="s">
        <v>178</v>
      </c>
      <c r="E393" s="181" t="s">
        <v>1</v>
      </c>
      <c r="F393" s="182" t="s">
        <v>204</v>
      </c>
      <c r="H393" s="183">
        <v>88.18</v>
      </c>
      <c r="L393" s="179"/>
      <c r="M393" s="184"/>
      <c r="N393" s="185"/>
      <c r="O393" s="185"/>
      <c r="P393" s="185"/>
      <c r="Q393" s="185"/>
      <c r="R393" s="185"/>
      <c r="S393" s="185"/>
      <c r="T393" s="186"/>
      <c r="AT393" s="181" t="s">
        <v>178</v>
      </c>
      <c r="AU393" s="181" t="s">
        <v>77</v>
      </c>
      <c r="AV393" s="180" t="s">
        <v>174</v>
      </c>
      <c r="AW393" s="180" t="s">
        <v>25</v>
      </c>
      <c r="AX393" s="180" t="s">
        <v>75</v>
      </c>
      <c r="AY393" s="181" t="s">
        <v>167</v>
      </c>
    </row>
    <row r="394" spans="2:65" s="96" customFormat="1" ht="24" customHeight="1">
      <c r="B394" s="24"/>
      <c r="C394" s="149" t="s">
        <v>662</v>
      </c>
      <c r="D394" s="149" t="s">
        <v>169</v>
      </c>
      <c r="E394" s="150" t="s">
        <v>565</v>
      </c>
      <c r="F394" s="151" t="s">
        <v>566</v>
      </c>
      <c r="G394" s="152" t="s">
        <v>208</v>
      </c>
      <c r="H394" s="153">
        <v>5290.8</v>
      </c>
      <c r="I394" s="3"/>
      <c r="J394" s="154">
        <f>ROUND(I394*H394,2)</f>
        <v>0</v>
      </c>
      <c r="K394" s="151" t="s">
        <v>173</v>
      </c>
      <c r="L394" s="24"/>
      <c r="M394" s="155" t="s">
        <v>1</v>
      </c>
      <c r="N394" s="156" t="s">
        <v>33</v>
      </c>
      <c r="O394" s="157">
        <v>0</v>
      </c>
      <c r="P394" s="157">
        <f>O394*H394</f>
        <v>0</v>
      </c>
      <c r="Q394" s="157">
        <v>0</v>
      </c>
      <c r="R394" s="157">
        <f>Q394*H394</f>
        <v>0</v>
      </c>
      <c r="S394" s="157">
        <v>0</v>
      </c>
      <c r="T394" s="158">
        <f>S394*H394</f>
        <v>0</v>
      </c>
      <c r="AR394" s="159" t="s">
        <v>174</v>
      </c>
      <c r="AT394" s="159" t="s">
        <v>169</v>
      </c>
      <c r="AU394" s="159" t="s">
        <v>77</v>
      </c>
      <c r="AY394" s="12" t="s">
        <v>167</v>
      </c>
      <c r="BE394" s="160">
        <f>IF(N394="základní",J394,0)</f>
        <v>0</v>
      </c>
      <c r="BF394" s="160">
        <f>IF(N394="snížená",J394,0)</f>
        <v>0</v>
      </c>
      <c r="BG394" s="160">
        <f>IF(N394="zákl. přenesená",J394,0)</f>
        <v>0</v>
      </c>
      <c r="BH394" s="160">
        <f>IF(N394="sníž. přenesená",J394,0)</f>
        <v>0</v>
      </c>
      <c r="BI394" s="160">
        <f>IF(N394="nulová",J394,0)</f>
        <v>0</v>
      </c>
      <c r="BJ394" s="12" t="s">
        <v>75</v>
      </c>
      <c r="BK394" s="160">
        <f>ROUND(I394*H394,2)</f>
        <v>0</v>
      </c>
      <c r="BL394" s="12" t="s">
        <v>174</v>
      </c>
      <c r="BM394" s="159" t="s">
        <v>1484</v>
      </c>
    </row>
    <row r="395" spans="2:47" s="96" customFormat="1" ht="29.25">
      <c r="B395" s="24"/>
      <c r="D395" s="161" t="s">
        <v>176</v>
      </c>
      <c r="F395" s="162" t="s">
        <v>568</v>
      </c>
      <c r="L395" s="24"/>
      <c r="M395" s="163"/>
      <c r="N395" s="50"/>
      <c r="O395" s="50"/>
      <c r="P395" s="50"/>
      <c r="Q395" s="50"/>
      <c r="R395" s="50"/>
      <c r="S395" s="50"/>
      <c r="T395" s="51"/>
      <c r="AT395" s="12" t="s">
        <v>176</v>
      </c>
      <c r="AU395" s="12" t="s">
        <v>77</v>
      </c>
    </row>
    <row r="396" spans="2:51" s="172" customFormat="1" ht="12">
      <c r="B396" s="171"/>
      <c r="D396" s="161" t="s">
        <v>178</v>
      </c>
      <c r="E396" s="173" t="s">
        <v>1</v>
      </c>
      <c r="F396" s="174" t="s">
        <v>1485</v>
      </c>
      <c r="H396" s="175">
        <v>5290.8</v>
      </c>
      <c r="L396" s="171"/>
      <c r="M396" s="176"/>
      <c r="N396" s="177"/>
      <c r="O396" s="177"/>
      <c r="P396" s="177"/>
      <c r="Q396" s="177"/>
      <c r="R396" s="177"/>
      <c r="S396" s="177"/>
      <c r="T396" s="178"/>
      <c r="AT396" s="173" t="s">
        <v>178</v>
      </c>
      <c r="AU396" s="173" t="s">
        <v>77</v>
      </c>
      <c r="AV396" s="172" t="s">
        <v>77</v>
      </c>
      <c r="AW396" s="172" t="s">
        <v>25</v>
      </c>
      <c r="AX396" s="172" t="s">
        <v>75</v>
      </c>
      <c r="AY396" s="173" t="s">
        <v>167</v>
      </c>
    </row>
    <row r="397" spans="2:65" s="96" customFormat="1" ht="24" customHeight="1">
      <c r="B397" s="24"/>
      <c r="C397" s="149" t="s">
        <v>669</v>
      </c>
      <c r="D397" s="149" t="s">
        <v>169</v>
      </c>
      <c r="E397" s="150" t="s">
        <v>572</v>
      </c>
      <c r="F397" s="151" t="s">
        <v>573</v>
      </c>
      <c r="G397" s="152" t="s">
        <v>208</v>
      </c>
      <c r="H397" s="153">
        <v>88.18</v>
      </c>
      <c r="I397" s="3"/>
      <c r="J397" s="154">
        <f>ROUND(I397*H397,2)</f>
        <v>0</v>
      </c>
      <c r="K397" s="151" t="s">
        <v>173</v>
      </c>
      <c r="L397" s="24"/>
      <c r="M397" s="155" t="s">
        <v>1</v>
      </c>
      <c r="N397" s="156" t="s">
        <v>33</v>
      </c>
      <c r="O397" s="157">
        <v>0.087</v>
      </c>
      <c r="P397" s="157">
        <f>O397*H397</f>
        <v>7.67166</v>
      </c>
      <c r="Q397" s="157">
        <v>0</v>
      </c>
      <c r="R397" s="157">
        <f>Q397*H397</f>
        <v>0</v>
      </c>
      <c r="S397" s="157">
        <v>0</v>
      </c>
      <c r="T397" s="158">
        <f>S397*H397</f>
        <v>0</v>
      </c>
      <c r="AR397" s="159" t="s">
        <v>174</v>
      </c>
      <c r="AT397" s="159" t="s">
        <v>169</v>
      </c>
      <c r="AU397" s="159" t="s">
        <v>77</v>
      </c>
      <c r="AY397" s="12" t="s">
        <v>167</v>
      </c>
      <c r="BE397" s="160">
        <f>IF(N397="základní",J397,0)</f>
        <v>0</v>
      </c>
      <c r="BF397" s="160">
        <f>IF(N397="snížená",J397,0)</f>
        <v>0</v>
      </c>
      <c r="BG397" s="160">
        <f>IF(N397="zákl. přenesená",J397,0)</f>
        <v>0</v>
      </c>
      <c r="BH397" s="160">
        <f>IF(N397="sníž. přenesená",J397,0)</f>
        <v>0</v>
      </c>
      <c r="BI397" s="160">
        <f>IF(N397="nulová",J397,0)</f>
        <v>0</v>
      </c>
      <c r="BJ397" s="12" t="s">
        <v>75</v>
      </c>
      <c r="BK397" s="160">
        <f>ROUND(I397*H397,2)</f>
        <v>0</v>
      </c>
      <c r="BL397" s="12" t="s">
        <v>174</v>
      </c>
      <c r="BM397" s="159" t="s">
        <v>1486</v>
      </c>
    </row>
    <row r="398" spans="2:47" s="96" customFormat="1" ht="29.25">
      <c r="B398" s="24"/>
      <c r="D398" s="161" t="s">
        <v>176</v>
      </c>
      <c r="F398" s="162" t="s">
        <v>575</v>
      </c>
      <c r="L398" s="24"/>
      <c r="M398" s="163"/>
      <c r="N398" s="50"/>
      <c r="O398" s="50"/>
      <c r="P398" s="50"/>
      <c r="Q398" s="50"/>
      <c r="R398" s="50"/>
      <c r="S398" s="50"/>
      <c r="T398" s="51"/>
      <c r="AT398" s="12" t="s">
        <v>176</v>
      </c>
      <c r="AU398" s="12" t="s">
        <v>77</v>
      </c>
    </row>
    <row r="399" spans="2:65" s="96" customFormat="1" ht="24" customHeight="1">
      <c r="B399" s="24"/>
      <c r="C399" s="149" t="s">
        <v>678</v>
      </c>
      <c r="D399" s="149" t="s">
        <v>169</v>
      </c>
      <c r="E399" s="150" t="s">
        <v>578</v>
      </c>
      <c r="F399" s="151" t="s">
        <v>579</v>
      </c>
      <c r="G399" s="152" t="s">
        <v>208</v>
      </c>
      <c r="H399" s="153">
        <v>108.4</v>
      </c>
      <c r="I399" s="3"/>
      <c r="J399" s="154">
        <f>ROUND(I399*H399,2)</f>
        <v>0</v>
      </c>
      <c r="K399" s="151" t="s">
        <v>173</v>
      </c>
      <c r="L399" s="24"/>
      <c r="M399" s="155" t="s">
        <v>1</v>
      </c>
      <c r="N399" s="156" t="s">
        <v>33</v>
      </c>
      <c r="O399" s="157">
        <v>0.105</v>
      </c>
      <c r="P399" s="157">
        <f>O399*H399</f>
        <v>11.382</v>
      </c>
      <c r="Q399" s="157">
        <v>0.00013</v>
      </c>
      <c r="R399" s="157">
        <f>Q399*H399</f>
        <v>0.014092</v>
      </c>
      <c r="S399" s="157">
        <v>0</v>
      </c>
      <c r="T399" s="158">
        <f>S399*H399</f>
        <v>0</v>
      </c>
      <c r="AR399" s="159" t="s">
        <v>291</v>
      </c>
      <c r="AT399" s="159" t="s">
        <v>169</v>
      </c>
      <c r="AU399" s="159" t="s">
        <v>77</v>
      </c>
      <c r="AY399" s="12" t="s">
        <v>167</v>
      </c>
      <c r="BE399" s="160">
        <f>IF(N399="základní",J399,0)</f>
        <v>0</v>
      </c>
      <c r="BF399" s="160">
        <f>IF(N399="snížená",J399,0)</f>
        <v>0</v>
      </c>
      <c r="BG399" s="160">
        <f>IF(N399="zákl. přenesená",J399,0)</f>
        <v>0</v>
      </c>
      <c r="BH399" s="160">
        <f>IF(N399="sníž. přenesená",J399,0)</f>
        <v>0</v>
      </c>
      <c r="BI399" s="160">
        <f>IF(N399="nulová",J399,0)</f>
        <v>0</v>
      </c>
      <c r="BJ399" s="12" t="s">
        <v>75</v>
      </c>
      <c r="BK399" s="160">
        <f>ROUND(I399*H399,2)</f>
        <v>0</v>
      </c>
      <c r="BL399" s="12" t="s">
        <v>291</v>
      </c>
      <c r="BM399" s="159" t="s">
        <v>1487</v>
      </c>
    </row>
    <row r="400" spans="2:47" s="96" customFormat="1" ht="19.5">
      <c r="B400" s="24"/>
      <c r="D400" s="161" t="s">
        <v>176</v>
      </c>
      <c r="F400" s="162" t="s">
        <v>581</v>
      </c>
      <c r="L400" s="24"/>
      <c r="M400" s="163"/>
      <c r="N400" s="50"/>
      <c r="O400" s="50"/>
      <c r="P400" s="50"/>
      <c r="Q400" s="50"/>
      <c r="R400" s="50"/>
      <c r="S400" s="50"/>
      <c r="T400" s="51"/>
      <c r="AT400" s="12" t="s">
        <v>176</v>
      </c>
      <c r="AU400" s="12" t="s">
        <v>77</v>
      </c>
    </row>
    <row r="401" spans="2:51" s="165" customFormat="1" ht="22.5">
      <c r="B401" s="164"/>
      <c r="D401" s="161" t="s">
        <v>178</v>
      </c>
      <c r="E401" s="166" t="s">
        <v>1</v>
      </c>
      <c r="F401" s="167" t="s">
        <v>1432</v>
      </c>
      <c r="H401" s="166" t="s">
        <v>1</v>
      </c>
      <c r="L401" s="164"/>
      <c r="M401" s="168"/>
      <c r="N401" s="169"/>
      <c r="O401" s="169"/>
      <c r="P401" s="169"/>
      <c r="Q401" s="169"/>
      <c r="R401" s="169"/>
      <c r="S401" s="169"/>
      <c r="T401" s="170"/>
      <c r="AT401" s="166" t="s">
        <v>178</v>
      </c>
      <c r="AU401" s="166" t="s">
        <v>77</v>
      </c>
      <c r="AV401" s="165" t="s">
        <v>75</v>
      </c>
      <c r="AW401" s="165" t="s">
        <v>25</v>
      </c>
      <c r="AX401" s="165" t="s">
        <v>68</v>
      </c>
      <c r="AY401" s="166" t="s">
        <v>167</v>
      </c>
    </row>
    <row r="402" spans="2:51" s="172" customFormat="1" ht="12">
      <c r="B402" s="171"/>
      <c r="D402" s="161" t="s">
        <v>178</v>
      </c>
      <c r="E402" s="173" t="s">
        <v>1</v>
      </c>
      <c r="F402" s="174" t="s">
        <v>1433</v>
      </c>
      <c r="H402" s="175">
        <v>108.4</v>
      </c>
      <c r="L402" s="171"/>
      <c r="M402" s="176"/>
      <c r="N402" s="177"/>
      <c r="O402" s="177"/>
      <c r="P402" s="177"/>
      <c r="Q402" s="177"/>
      <c r="R402" s="177"/>
      <c r="S402" s="177"/>
      <c r="T402" s="178"/>
      <c r="AT402" s="173" t="s">
        <v>178</v>
      </c>
      <c r="AU402" s="173" t="s">
        <v>77</v>
      </c>
      <c r="AV402" s="172" t="s">
        <v>77</v>
      </c>
      <c r="AW402" s="172" t="s">
        <v>25</v>
      </c>
      <c r="AX402" s="172" t="s">
        <v>75</v>
      </c>
      <c r="AY402" s="173" t="s">
        <v>167</v>
      </c>
    </row>
    <row r="403" spans="2:65" s="96" customFormat="1" ht="24" customHeight="1">
      <c r="B403" s="24"/>
      <c r="C403" s="149" t="s">
        <v>686</v>
      </c>
      <c r="D403" s="149" t="s">
        <v>169</v>
      </c>
      <c r="E403" s="150" t="s">
        <v>1488</v>
      </c>
      <c r="F403" s="151" t="s">
        <v>1489</v>
      </c>
      <c r="G403" s="152" t="s">
        <v>208</v>
      </c>
      <c r="H403" s="153">
        <v>108.4</v>
      </c>
      <c r="I403" s="3"/>
      <c r="J403" s="154">
        <f>ROUND(I403*H403,2)</f>
        <v>0</v>
      </c>
      <c r="K403" s="151" t="s">
        <v>173</v>
      </c>
      <c r="L403" s="24"/>
      <c r="M403" s="155" t="s">
        <v>1</v>
      </c>
      <c r="N403" s="156" t="s">
        <v>33</v>
      </c>
      <c r="O403" s="157">
        <v>0.263</v>
      </c>
      <c r="P403" s="157">
        <f>O403*H403</f>
        <v>28.509200000000003</v>
      </c>
      <c r="Q403" s="157">
        <v>3.75E-05</v>
      </c>
      <c r="R403" s="157">
        <f>Q403*H403</f>
        <v>0.004065</v>
      </c>
      <c r="S403" s="157">
        <v>0</v>
      </c>
      <c r="T403" s="158">
        <f>S403*H403</f>
        <v>0</v>
      </c>
      <c r="AR403" s="159" t="s">
        <v>174</v>
      </c>
      <c r="AT403" s="159" t="s">
        <v>169</v>
      </c>
      <c r="AU403" s="159" t="s">
        <v>77</v>
      </c>
      <c r="AY403" s="12" t="s">
        <v>167</v>
      </c>
      <c r="BE403" s="160">
        <f>IF(N403="základní",J403,0)</f>
        <v>0</v>
      </c>
      <c r="BF403" s="160">
        <f>IF(N403="snížená",J403,0)</f>
        <v>0</v>
      </c>
      <c r="BG403" s="160">
        <f>IF(N403="zákl. přenesená",J403,0)</f>
        <v>0</v>
      </c>
      <c r="BH403" s="160">
        <f>IF(N403="sníž. přenesená",J403,0)</f>
        <v>0</v>
      </c>
      <c r="BI403" s="160">
        <f>IF(N403="nulová",J403,0)</f>
        <v>0</v>
      </c>
      <c r="BJ403" s="12" t="s">
        <v>75</v>
      </c>
      <c r="BK403" s="160">
        <f>ROUND(I403*H403,2)</f>
        <v>0</v>
      </c>
      <c r="BL403" s="12" t="s">
        <v>174</v>
      </c>
      <c r="BM403" s="159" t="s">
        <v>1490</v>
      </c>
    </row>
    <row r="404" spans="2:47" s="96" customFormat="1" ht="29.25">
      <c r="B404" s="24"/>
      <c r="D404" s="161" t="s">
        <v>176</v>
      </c>
      <c r="F404" s="162" t="s">
        <v>1491</v>
      </c>
      <c r="L404" s="24"/>
      <c r="M404" s="163"/>
      <c r="N404" s="50"/>
      <c r="O404" s="50"/>
      <c r="P404" s="50"/>
      <c r="Q404" s="50"/>
      <c r="R404" s="50"/>
      <c r="S404" s="50"/>
      <c r="T404" s="51"/>
      <c r="AT404" s="12" t="s">
        <v>176</v>
      </c>
      <c r="AU404" s="12" t="s">
        <v>77</v>
      </c>
    </row>
    <row r="405" spans="2:65" s="96" customFormat="1" ht="24" customHeight="1">
      <c r="B405" s="24"/>
      <c r="C405" s="149" t="s">
        <v>694</v>
      </c>
      <c r="D405" s="149" t="s">
        <v>169</v>
      </c>
      <c r="E405" s="150" t="s">
        <v>591</v>
      </c>
      <c r="F405" s="151" t="s">
        <v>592</v>
      </c>
      <c r="G405" s="152" t="s">
        <v>208</v>
      </c>
      <c r="H405" s="153">
        <v>24.88</v>
      </c>
      <c r="I405" s="3"/>
      <c r="J405" s="154">
        <f>ROUND(I405*H405,2)</f>
        <v>0</v>
      </c>
      <c r="K405" s="151" t="s">
        <v>173</v>
      </c>
      <c r="L405" s="24"/>
      <c r="M405" s="155" t="s">
        <v>1</v>
      </c>
      <c r="N405" s="156" t="s">
        <v>33</v>
      </c>
      <c r="O405" s="157">
        <v>0.06</v>
      </c>
      <c r="P405" s="157">
        <f>O405*H405</f>
        <v>1.4928</v>
      </c>
      <c r="Q405" s="157">
        <v>0</v>
      </c>
      <c r="R405" s="157">
        <f>Q405*H405</f>
        <v>0</v>
      </c>
      <c r="S405" s="157">
        <v>0</v>
      </c>
      <c r="T405" s="158">
        <f>S405*H405</f>
        <v>0</v>
      </c>
      <c r="AR405" s="159" t="s">
        <v>174</v>
      </c>
      <c r="AT405" s="159" t="s">
        <v>169</v>
      </c>
      <c r="AU405" s="159" t="s">
        <v>77</v>
      </c>
      <c r="AY405" s="12" t="s">
        <v>167</v>
      </c>
      <c r="BE405" s="160">
        <f>IF(N405="základní",J405,0)</f>
        <v>0</v>
      </c>
      <c r="BF405" s="160">
        <f>IF(N405="snížená",J405,0)</f>
        <v>0</v>
      </c>
      <c r="BG405" s="160">
        <f>IF(N405="zákl. přenesená",J405,0)</f>
        <v>0</v>
      </c>
      <c r="BH405" s="160">
        <f>IF(N405="sníž. přenesená",J405,0)</f>
        <v>0</v>
      </c>
      <c r="BI405" s="160">
        <f>IF(N405="nulová",J405,0)</f>
        <v>0</v>
      </c>
      <c r="BJ405" s="12" t="s">
        <v>75</v>
      </c>
      <c r="BK405" s="160">
        <f>ROUND(I405*H405,2)</f>
        <v>0</v>
      </c>
      <c r="BL405" s="12" t="s">
        <v>174</v>
      </c>
      <c r="BM405" s="159" t="s">
        <v>1492</v>
      </c>
    </row>
    <row r="406" spans="2:47" s="96" customFormat="1" ht="19.5">
      <c r="B406" s="24"/>
      <c r="D406" s="161" t="s">
        <v>176</v>
      </c>
      <c r="F406" s="162" t="s">
        <v>594</v>
      </c>
      <c r="L406" s="24"/>
      <c r="M406" s="163"/>
      <c r="N406" s="50"/>
      <c r="O406" s="50"/>
      <c r="P406" s="50"/>
      <c r="Q406" s="50"/>
      <c r="R406" s="50"/>
      <c r="S406" s="50"/>
      <c r="T406" s="51"/>
      <c r="AT406" s="12" t="s">
        <v>176</v>
      </c>
      <c r="AU406" s="12" t="s">
        <v>77</v>
      </c>
    </row>
    <row r="407" spans="2:51" s="165" customFormat="1" ht="12">
      <c r="B407" s="164"/>
      <c r="D407" s="161" t="s">
        <v>178</v>
      </c>
      <c r="E407" s="166" t="s">
        <v>1</v>
      </c>
      <c r="F407" s="167" t="s">
        <v>1493</v>
      </c>
      <c r="H407" s="166" t="s">
        <v>1</v>
      </c>
      <c r="L407" s="164"/>
      <c r="M407" s="168"/>
      <c r="N407" s="169"/>
      <c r="O407" s="169"/>
      <c r="P407" s="169"/>
      <c r="Q407" s="169"/>
      <c r="R407" s="169"/>
      <c r="S407" s="169"/>
      <c r="T407" s="170"/>
      <c r="AT407" s="166" t="s">
        <v>178</v>
      </c>
      <c r="AU407" s="166" t="s">
        <v>77</v>
      </c>
      <c r="AV407" s="165" t="s">
        <v>75</v>
      </c>
      <c r="AW407" s="165" t="s">
        <v>25</v>
      </c>
      <c r="AX407" s="165" t="s">
        <v>68</v>
      </c>
      <c r="AY407" s="166" t="s">
        <v>167</v>
      </c>
    </row>
    <row r="408" spans="2:51" s="172" customFormat="1" ht="12">
      <c r="B408" s="171"/>
      <c r="D408" s="161" t="s">
        <v>178</v>
      </c>
      <c r="E408" s="173" t="s">
        <v>1</v>
      </c>
      <c r="F408" s="174" t="s">
        <v>1457</v>
      </c>
      <c r="H408" s="175">
        <v>10.24</v>
      </c>
      <c r="L408" s="171"/>
      <c r="M408" s="176"/>
      <c r="N408" s="177"/>
      <c r="O408" s="177"/>
      <c r="P408" s="177"/>
      <c r="Q408" s="177"/>
      <c r="R408" s="177"/>
      <c r="S408" s="177"/>
      <c r="T408" s="178"/>
      <c r="AT408" s="173" t="s">
        <v>178</v>
      </c>
      <c r="AU408" s="173" t="s">
        <v>77</v>
      </c>
      <c r="AV408" s="172" t="s">
        <v>77</v>
      </c>
      <c r="AW408" s="172" t="s">
        <v>25</v>
      </c>
      <c r="AX408" s="172" t="s">
        <v>68</v>
      </c>
      <c r="AY408" s="173" t="s">
        <v>167</v>
      </c>
    </row>
    <row r="409" spans="2:51" s="172" customFormat="1" ht="12">
      <c r="B409" s="171"/>
      <c r="D409" s="161" t="s">
        <v>178</v>
      </c>
      <c r="E409" s="173" t="s">
        <v>1</v>
      </c>
      <c r="F409" s="174" t="s">
        <v>1494</v>
      </c>
      <c r="H409" s="175">
        <v>2.2</v>
      </c>
      <c r="L409" s="171"/>
      <c r="M409" s="176"/>
      <c r="N409" s="177"/>
      <c r="O409" s="177"/>
      <c r="P409" s="177"/>
      <c r="Q409" s="177"/>
      <c r="R409" s="177"/>
      <c r="S409" s="177"/>
      <c r="T409" s="178"/>
      <c r="AT409" s="173" t="s">
        <v>178</v>
      </c>
      <c r="AU409" s="173" t="s">
        <v>77</v>
      </c>
      <c r="AV409" s="172" t="s">
        <v>77</v>
      </c>
      <c r="AW409" s="172" t="s">
        <v>25</v>
      </c>
      <c r="AX409" s="172" t="s">
        <v>68</v>
      </c>
      <c r="AY409" s="173" t="s">
        <v>167</v>
      </c>
    </row>
    <row r="410" spans="2:51" s="197" customFormat="1" ht="12">
      <c r="B410" s="196"/>
      <c r="D410" s="161" t="s">
        <v>178</v>
      </c>
      <c r="E410" s="198" t="s">
        <v>1</v>
      </c>
      <c r="F410" s="199" t="s">
        <v>603</v>
      </c>
      <c r="H410" s="223">
        <v>12.44</v>
      </c>
      <c r="L410" s="196"/>
      <c r="M410" s="201"/>
      <c r="N410" s="202"/>
      <c r="O410" s="202"/>
      <c r="P410" s="202"/>
      <c r="Q410" s="202"/>
      <c r="R410" s="202"/>
      <c r="S410" s="202"/>
      <c r="T410" s="203"/>
      <c r="AT410" s="198" t="s">
        <v>178</v>
      </c>
      <c r="AU410" s="198" t="s">
        <v>77</v>
      </c>
      <c r="AV410" s="197" t="s">
        <v>186</v>
      </c>
      <c r="AW410" s="197" t="s">
        <v>25</v>
      </c>
      <c r="AX410" s="197" t="s">
        <v>68</v>
      </c>
      <c r="AY410" s="198" t="s">
        <v>167</v>
      </c>
    </row>
    <row r="411" spans="2:51" s="172" customFormat="1" ht="12">
      <c r="B411" s="171"/>
      <c r="D411" s="161" t="s">
        <v>178</v>
      </c>
      <c r="E411" s="173" t="s">
        <v>1</v>
      </c>
      <c r="F411" s="174" t="s">
        <v>1495</v>
      </c>
      <c r="H411" s="175">
        <v>12.44</v>
      </c>
      <c r="L411" s="171"/>
      <c r="M411" s="176"/>
      <c r="N411" s="177"/>
      <c r="O411" s="177"/>
      <c r="P411" s="177"/>
      <c r="Q411" s="177"/>
      <c r="R411" s="177"/>
      <c r="S411" s="177"/>
      <c r="T411" s="178"/>
      <c r="AT411" s="173" t="s">
        <v>178</v>
      </c>
      <c r="AU411" s="173" t="s">
        <v>77</v>
      </c>
      <c r="AV411" s="172" t="s">
        <v>77</v>
      </c>
      <c r="AW411" s="172" t="s">
        <v>25</v>
      </c>
      <c r="AX411" s="172" t="s">
        <v>68</v>
      </c>
      <c r="AY411" s="173" t="s">
        <v>167</v>
      </c>
    </row>
    <row r="412" spans="2:51" s="180" customFormat="1" ht="12">
      <c r="B412" s="179"/>
      <c r="D412" s="161" t="s">
        <v>178</v>
      </c>
      <c r="E412" s="181" t="s">
        <v>1</v>
      </c>
      <c r="F412" s="182" t="s">
        <v>204</v>
      </c>
      <c r="H412" s="183">
        <v>24.88</v>
      </c>
      <c r="L412" s="179"/>
      <c r="M412" s="184"/>
      <c r="N412" s="185"/>
      <c r="O412" s="185"/>
      <c r="P412" s="185"/>
      <c r="Q412" s="185"/>
      <c r="R412" s="185"/>
      <c r="S412" s="185"/>
      <c r="T412" s="186"/>
      <c r="AT412" s="181" t="s">
        <v>178</v>
      </c>
      <c r="AU412" s="181" t="s">
        <v>77</v>
      </c>
      <c r="AV412" s="180" t="s">
        <v>174</v>
      </c>
      <c r="AW412" s="180" t="s">
        <v>25</v>
      </c>
      <c r="AX412" s="180" t="s">
        <v>75</v>
      </c>
      <c r="AY412" s="181" t="s">
        <v>167</v>
      </c>
    </row>
    <row r="413" spans="2:63" s="137" customFormat="1" ht="22.9" customHeight="1">
      <c r="B413" s="136"/>
      <c r="D413" s="138" t="s">
        <v>67</v>
      </c>
      <c r="E413" s="147" t="s">
        <v>618</v>
      </c>
      <c r="F413" s="147" t="s">
        <v>619</v>
      </c>
      <c r="J413" s="148">
        <f>BK413</f>
        <v>0</v>
      </c>
      <c r="L413" s="136"/>
      <c r="M413" s="141"/>
      <c r="N413" s="142"/>
      <c r="O413" s="142"/>
      <c r="P413" s="143">
        <f>SUM(P414:P435)</f>
        <v>84.32937499999998</v>
      </c>
      <c r="Q413" s="142"/>
      <c r="R413" s="143">
        <f>SUM(R414:R435)</f>
        <v>0</v>
      </c>
      <c r="S413" s="142"/>
      <c r="T413" s="144">
        <f>SUM(T414:T435)</f>
        <v>0</v>
      </c>
      <c r="AR413" s="138" t="s">
        <v>75</v>
      </c>
      <c r="AT413" s="145" t="s">
        <v>67</v>
      </c>
      <c r="AU413" s="145" t="s">
        <v>75</v>
      </c>
      <c r="AY413" s="138" t="s">
        <v>167</v>
      </c>
      <c r="BK413" s="146">
        <f>SUM(BK414:BK435)</f>
        <v>0</v>
      </c>
    </row>
    <row r="414" spans="2:65" s="96" customFormat="1" ht="24" customHeight="1">
      <c r="B414" s="24"/>
      <c r="C414" s="149" t="s">
        <v>701</v>
      </c>
      <c r="D414" s="149" t="s">
        <v>169</v>
      </c>
      <c r="E414" s="150" t="s">
        <v>1496</v>
      </c>
      <c r="F414" s="151" t="s">
        <v>1497</v>
      </c>
      <c r="G414" s="152" t="s">
        <v>216</v>
      </c>
      <c r="H414" s="153">
        <f>68.518-16.623</f>
        <v>51.894999999999996</v>
      </c>
      <c r="I414" s="3"/>
      <c r="J414" s="154">
        <f>ROUND(I414*H414,2)</f>
        <v>0</v>
      </c>
      <c r="K414" s="151" t="s">
        <v>173</v>
      </c>
      <c r="L414" s="24"/>
      <c r="M414" s="155" t="s">
        <v>1</v>
      </c>
      <c r="N414" s="156" t="s">
        <v>33</v>
      </c>
      <c r="O414" s="157">
        <v>1.47</v>
      </c>
      <c r="P414" s="157">
        <f>O414*H414</f>
        <v>76.28564999999999</v>
      </c>
      <c r="Q414" s="157">
        <v>0</v>
      </c>
      <c r="R414" s="157">
        <f>Q414*H414</f>
        <v>0</v>
      </c>
      <c r="S414" s="157">
        <v>0</v>
      </c>
      <c r="T414" s="158">
        <f>S414*H414</f>
        <v>0</v>
      </c>
      <c r="AR414" s="159" t="s">
        <v>174</v>
      </c>
      <c r="AT414" s="159" t="s">
        <v>169</v>
      </c>
      <c r="AU414" s="159" t="s">
        <v>77</v>
      </c>
      <c r="AY414" s="12" t="s">
        <v>167</v>
      </c>
      <c r="BE414" s="160">
        <f>IF(N414="základní",J414,0)</f>
        <v>0</v>
      </c>
      <c r="BF414" s="160">
        <f>IF(N414="snížená",J414,0)</f>
        <v>0</v>
      </c>
      <c r="BG414" s="160">
        <f>IF(N414="zákl. přenesená",J414,0)</f>
        <v>0</v>
      </c>
      <c r="BH414" s="160">
        <f>IF(N414="sníž. přenesená",J414,0)</f>
        <v>0</v>
      </c>
      <c r="BI414" s="160">
        <f>IF(N414="nulová",J414,0)</f>
        <v>0</v>
      </c>
      <c r="BJ414" s="12" t="s">
        <v>75</v>
      </c>
      <c r="BK414" s="160">
        <f>ROUND(I414*H414,2)</f>
        <v>0</v>
      </c>
      <c r="BL414" s="12" t="s">
        <v>174</v>
      </c>
      <c r="BM414" s="159" t="s">
        <v>1498</v>
      </c>
    </row>
    <row r="415" spans="2:47" s="96" customFormat="1" ht="29.25">
      <c r="B415" s="24"/>
      <c r="D415" s="161" t="s">
        <v>176</v>
      </c>
      <c r="F415" s="162" t="s">
        <v>1499</v>
      </c>
      <c r="L415" s="24"/>
      <c r="M415" s="163"/>
      <c r="N415" s="50"/>
      <c r="O415" s="50"/>
      <c r="P415" s="50"/>
      <c r="Q415" s="50"/>
      <c r="R415" s="50"/>
      <c r="S415" s="50"/>
      <c r="T415" s="51"/>
      <c r="AT415" s="12" t="s">
        <v>176</v>
      </c>
      <c r="AU415" s="12" t="s">
        <v>77</v>
      </c>
    </row>
    <row r="416" spans="2:65" s="96" customFormat="1" ht="24" customHeight="1">
      <c r="B416" s="24"/>
      <c r="C416" s="149" t="s">
        <v>709</v>
      </c>
      <c r="D416" s="149" t="s">
        <v>169</v>
      </c>
      <c r="E416" s="150" t="s">
        <v>626</v>
      </c>
      <c r="F416" s="151" t="s">
        <v>627</v>
      </c>
      <c r="G416" s="152" t="s">
        <v>216</v>
      </c>
      <c r="H416" s="153">
        <f>68.518-16.623</f>
        <v>51.894999999999996</v>
      </c>
      <c r="I416" s="3"/>
      <c r="J416" s="154">
        <f>ROUND(I416*H416,2)</f>
        <v>0</v>
      </c>
      <c r="K416" s="151" t="s">
        <v>173</v>
      </c>
      <c r="L416" s="24"/>
      <c r="M416" s="155" t="s">
        <v>1</v>
      </c>
      <c r="N416" s="156" t="s">
        <v>33</v>
      </c>
      <c r="O416" s="157">
        <v>0.125</v>
      </c>
      <c r="P416" s="157">
        <f>O416*H416</f>
        <v>6.4868749999999995</v>
      </c>
      <c r="Q416" s="157">
        <v>0</v>
      </c>
      <c r="R416" s="157">
        <f>Q416*H416</f>
        <v>0</v>
      </c>
      <c r="S416" s="157">
        <v>0</v>
      </c>
      <c r="T416" s="158">
        <f>S416*H416</f>
        <v>0</v>
      </c>
      <c r="AR416" s="159" t="s">
        <v>174</v>
      </c>
      <c r="AT416" s="159" t="s">
        <v>169</v>
      </c>
      <c r="AU416" s="159" t="s">
        <v>77</v>
      </c>
      <c r="AY416" s="12" t="s">
        <v>167</v>
      </c>
      <c r="BE416" s="160">
        <f>IF(N416="základní",J416,0)</f>
        <v>0</v>
      </c>
      <c r="BF416" s="160">
        <f>IF(N416="snížená",J416,0)</f>
        <v>0</v>
      </c>
      <c r="BG416" s="160">
        <f>IF(N416="zákl. přenesená",J416,0)</f>
        <v>0</v>
      </c>
      <c r="BH416" s="160">
        <f>IF(N416="sníž. přenesená",J416,0)</f>
        <v>0</v>
      </c>
      <c r="BI416" s="160">
        <f>IF(N416="nulová",J416,0)</f>
        <v>0</v>
      </c>
      <c r="BJ416" s="12" t="s">
        <v>75</v>
      </c>
      <c r="BK416" s="160">
        <f>ROUND(I416*H416,2)</f>
        <v>0</v>
      </c>
      <c r="BL416" s="12" t="s">
        <v>174</v>
      </c>
      <c r="BM416" s="159" t="s">
        <v>1500</v>
      </c>
    </row>
    <row r="417" spans="2:47" s="96" customFormat="1" ht="19.5">
      <c r="B417" s="24"/>
      <c r="D417" s="161" t="s">
        <v>176</v>
      </c>
      <c r="F417" s="162" t="s">
        <v>629</v>
      </c>
      <c r="L417" s="24"/>
      <c r="M417" s="163"/>
      <c r="N417" s="50"/>
      <c r="O417" s="50"/>
      <c r="P417" s="50"/>
      <c r="Q417" s="50"/>
      <c r="R417" s="50"/>
      <c r="S417" s="50"/>
      <c r="T417" s="51"/>
      <c r="AT417" s="12" t="s">
        <v>176</v>
      </c>
      <c r="AU417" s="12" t="s">
        <v>77</v>
      </c>
    </row>
    <row r="418" spans="2:65" s="96" customFormat="1" ht="24" customHeight="1">
      <c r="B418" s="24"/>
      <c r="C418" s="149" t="s">
        <v>716</v>
      </c>
      <c r="D418" s="149" t="s">
        <v>169</v>
      </c>
      <c r="E418" s="150" t="s">
        <v>631</v>
      </c>
      <c r="F418" s="151" t="s">
        <v>632</v>
      </c>
      <c r="G418" s="152" t="s">
        <v>216</v>
      </c>
      <c r="H418" s="153">
        <f>H421</f>
        <v>259.47499999999997</v>
      </c>
      <c r="I418" s="3"/>
      <c r="J418" s="154">
        <f>ROUND(I418*H418,2)</f>
        <v>0</v>
      </c>
      <c r="K418" s="151" t="s">
        <v>173</v>
      </c>
      <c r="L418" s="24"/>
      <c r="M418" s="155" t="s">
        <v>1</v>
      </c>
      <c r="N418" s="156" t="s">
        <v>33</v>
      </c>
      <c r="O418" s="157">
        <v>0.006</v>
      </c>
      <c r="P418" s="157">
        <f>O418*H418</f>
        <v>1.5568499999999998</v>
      </c>
      <c r="Q418" s="157">
        <v>0</v>
      </c>
      <c r="R418" s="157">
        <f>Q418*H418</f>
        <v>0</v>
      </c>
      <c r="S418" s="157">
        <v>0</v>
      </c>
      <c r="T418" s="158">
        <f>S418*H418</f>
        <v>0</v>
      </c>
      <c r="AR418" s="159" t="s">
        <v>174</v>
      </c>
      <c r="AT418" s="159" t="s">
        <v>169</v>
      </c>
      <c r="AU418" s="159" t="s">
        <v>77</v>
      </c>
      <c r="AY418" s="12" t="s">
        <v>167</v>
      </c>
      <c r="BE418" s="160">
        <f>IF(N418="základní",J418,0)</f>
        <v>0</v>
      </c>
      <c r="BF418" s="160">
        <f>IF(N418="snížená",J418,0)</f>
        <v>0</v>
      </c>
      <c r="BG418" s="160">
        <f>IF(N418="zákl. přenesená",J418,0)</f>
        <v>0</v>
      </c>
      <c r="BH418" s="160">
        <f>IF(N418="sníž. přenesená",J418,0)</f>
        <v>0</v>
      </c>
      <c r="BI418" s="160">
        <f>IF(N418="nulová",J418,0)</f>
        <v>0</v>
      </c>
      <c r="BJ418" s="12" t="s">
        <v>75</v>
      </c>
      <c r="BK418" s="160">
        <f>ROUND(I418*H418,2)</f>
        <v>0</v>
      </c>
      <c r="BL418" s="12" t="s">
        <v>174</v>
      </c>
      <c r="BM418" s="159" t="s">
        <v>1501</v>
      </c>
    </row>
    <row r="419" spans="2:47" s="96" customFormat="1" ht="29.25">
      <c r="B419" s="24"/>
      <c r="D419" s="161" t="s">
        <v>176</v>
      </c>
      <c r="F419" s="162" t="s">
        <v>634</v>
      </c>
      <c r="L419" s="24"/>
      <c r="M419" s="163"/>
      <c r="N419" s="50"/>
      <c r="O419" s="50"/>
      <c r="P419" s="50"/>
      <c r="Q419" s="50"/>
      <c r="R419" s="50"/>
      <c r="S419" s="50"/>
      <c r="T419" s="51"/>
      <c r="AT419" s="12" t="s">
        <v>176</v>
      </c>
      <c r="AU419" s="12" t="s">
        <v>77</v>
      </c>
    </row>
    <row r="420" spans="2:51" s="165" customFormat="1" ht="12">
      <c r="B420" s="164"/>
      <c r="D420" s="161" t="s">
        <v>178</v>
      </c>
      <c r="E420" s="166" t="s">
        <v>1</v>
      </c>
      <c r="F420" s="167" t="s">
        <v>635</v>
      </c>
      <c r="H420" s="166" t="s">
        <v>1</v>
      </c>
      <c r="L420" s="164"/>
      <c r="M420" s="168"/>
      <c r="N420" s="169"/>
      <c r="O420" s="169"/>
      <c r="P420" s="169"/>
      <c r="Q420" s="169"/>
      <c r="R420" s="169"/>
      <c r="S420" s="169"/>
      <c r="T420" s="170"/>
      <c r="AT420" s="166" t="s">
        <v>178</v>
      </c>
      <c r="AU420" s="166" t="s">
        <v>77</v>
      </c>
      <c r="AV420" s="165" t="s">
        <v>75</v>
      </c>
      <c r="AW420" s="165" t="s">
        <v>25</v>
      </c>
      <c r="AX420" s="165" t="s">
        <v>68</v>
      </c>
      <c r="AY420" s="166" t="s">
        <v>167</v>
      </c>
    </row>
    <row r="421" spans="2:51" s="172" customFormat="1" ht="12">
      <c r="B421" s="171"/>
      <c r="D421" s="161" t="s">
        <v>178</v>
      </c>
      <c r="E421" s="173" t="s">
        <v>1</v>
      </c>
      <c r="F421" s="174" t="s">
        <v>2876</v>
      </c>
      <c r="H421" s="175">
        <f>342.59-16.623*5</f>
        <v>259.47499999999997</v>
      </c>
      <c r="L421" s="171"/>
      <c r="M421" s="176"/>
      <c r="N421" s="177"/>
      <c r="O421" s="177"/>
      <c r="P421" s="177"/>
      <c r="Q421" s="177"/>
      <c r="R421" s="177"/>
      <c r="S421" s="177"/>
      <c r="T421" s="178"/>
      <c r="AT421" s="173" t="s">
        <v>178</v>
      </c>
      <c r="AU421" s="173" t="s">
        <v>77</v>
      </c>
      <c r="AV421" s="172" t="s">
        <v>77</v>
      </c>
      <c r="AW421" s="172" t="s">
        <v>25</v>
      </c>
      <c r="AX421" s="172" t="s">
        <v>75</v>
      </c>
      <c r="AY421" s="173" t="s">
        <v>167</v>
      </c>
    </row>
    <row r="422" spans="2:65" s="96" customFormat="1" ht="24" customHeight="1">
      <c r="B422" s="24"/>
      <c r="C422" s="149" t="s">
        <v>724</v>
      </c>
      <c r="D422" s="149" t="s">
        <v>169</v>
      </c>
      <c r="E422" s="150" t="s">
        <v>648</v>
      </c>
      <c r="F422" s="151" t="s">
        <v>649</v>
      </c>
      <c r="G422" s="152" t="s">
        <v>216</v>
      </c>
      <c r="H422" s="153">
        <v>47.709</v>
      </c>
      <c r="I422" s="3"/>
      <c r="J422" s="154">
        <f>ROUND(I422*H422,2)</f>
        <v>0</v>
      </c>
      <c r="K422" s="151" t="s">
        <v>173</v>
      </c>
      <c r="L422" s="24"/>
      <c r="M422" s="155" t="s">
        <v>1</v>
      </c>
      <c r="N422" s="156" t="s">
        <v>33</v>
      </c>
      <c r="O422" s="157">
        <v>0</v>
      </c>
      <c r="P422" s="157">
        <f>O422*H422</f>
        <v>0</v>
      </c>
      <c r="Q422" s="157">
        <v>0</v>
      </c>
      <c r="R422" s="157">
        <f>Q422*H422</f>
        <v>0</v>
      </c>
      <c r="S422" s="157">
        <v>0</v>
      </c>
      <c r="T422" s="158">
        <f>S422*H422</f>
        <v>0</v>
      </c>
      <c r="AR422" s="159" t="s">
        <v>174</v>
      </c>
      <c r="AT422" s="159" t="s">
        <v>169</v>
      </c>
      <c r="AU422" s="159" t="s">
        <v>77</v>
      </c>
      <c r="AY422" s="12" t="s">
        <v>167</v>
      </c>
      <c r="BE422" s="160">
        <f>IF(N422="základní",J422,0)</f>
        <v>0</v>
      </c>
      <c r="BF422" s="160">
        <f>IF(N422="snížená",J422,0)</f>
        <v>0</v>
      </c>
      <c r="BG422" s="160">
        <f>IF(N422="zákl. přenesená",J422,0)</f>
        <v>0</v>
      </c>
      <c r="BH422" s="160">
        <f>IF(N422="sníž. přenesená",J422,0)</f>
        <v>0</v>
      </c>
      <c r="BI422" s="160">
        <f>IF(N422="nulová",J422,0)</f>
        <v>0</v>
      </c>
      <c r="BJ422" s="12" t="s">
        <v>75</v>
      </c>
      <c r="BK422" s="160">
        <f>ROUND(I422*H422,2)</f>
        <v>0</v>
      </c>
      <c r="BL422" s="12" t="s">
        <v>174</v>
      </c>
      <c r="BM422" s="159" t="s">
        <v>1502</v>
      </c>
    </row>
    <row r="423" spans="2:47" s="96" customFormat="1" ht="19.5">
      <c r="B423" s="24"/>
      <c r="D423" s="161" t="s">
        <v>176</v>
      </c>
      <c r="F423" s="162" t="s">
        <v>651</v>
      </c>
      <c r="L423" s="24"/>
      <c r="M423" s="163"/>
      <c r="N423" s="50"/>
      <c r="O423" s="50"/>
      <c r="P423" s="50"/>
      <c r="Q423" s="50"/>
      <c r="R423" s="50"/>
      <c r="S423" s="50"/>
      <c r="T423" s="51"/>
      <c r="AT423" s="12" t="s">
        <v>176</v>
      </c>
      <c r="AU423" s="12" t="s">
        <v>77</v>
      </c>
    </row>
    <row r="424" spans="2:65" s="96" customFormat="1" ht="24" customHeight="1">
      <c r="B424" s="24"/>
      <c r="C424" s="149" t="s">
        <v>741</v>
      </c>
      <c r="D424" s="149" t="s">
        <v>169</v>
      </c>
      <c r="E424" s="150" t="s">
        <v>1503</v>
      </c>
      <c r="F424" s="151" t="s">
        <v>1504</v>
      </c>
      <c r="G424" s="152" t="s">
        <v>216</v>
      </c>
      <c r="H424" s="153">
        <v>7.552</v>
      </c>
      <c r="I424" s="3"/>
      <c r="J424" s="154">
        <f>ROUND(I424*H424,2)</f>
        <v>0</v>
      </c>
      <c r="K424" s="151" t="s">
        <v>173</v>
      </c>
      <c r="L424" s="24"/>
      <c r="M424" s="155" t="s">
        <v>1</v>
      </c>
      <c r="N424" s="156" t="s">
        <v>33</v>
      </c>
      <c r="O424" s="157">
        <v>0</v>
      </c>
      <c r="P424" s="157">
        <f>O424*H424</f>
        <v>0</v>
      </c>
      <c r="Q424" s="157">
        <v>0</v>
      </c>
      <c r="R424" s="157">
        <f>Q424*H424</f>
        <v>0</v>
      </c>
      <c r="S424" s="157">
        <v>0</v>
      </c>
      <c r="T424" s="158">
        <f>S424*H424</f>
        <v>0</v>
      </c>
      <c r="AR424" s="159" t="s">
        <v>174</v>
      </c>
      <c r="AT424" s="159" t="s">
        <v>169</v>
      </c>
      <c r="AU424" s="159" t="s">
        <v>77</v>
      </c>
      <c r="AY424" s="12" t="s">
        <v>167</v>
      </c>
      <c r="BE424" s="160">
        <f>IF(N424="základní",J424,0)</f>
        <v>0</v>
      </c>
      <c r="BF424" s="160">
        <f>IF(N424="snížená",J424,0)</f>
        <v>0</v>
      </c>
      <c r="BG424" s="160">
        <f>IF(N424="zákl. přenesená",J424,0)</f>
        <v>0</v>
      </c>
      <c r="BH424" s="160">
        <f>IF(N424="sníž. přenesená",J424,0)</f>
        <v>0</v>
      </c>
      <c r="BI424" s="160">
        <f>IF(N424="nulová",J424,0)</f>
        <v>0</v>
      </c>
      <c r="BJ424" s="12" t="s">
        <v>75</v>
      </c>
      <c r="BK424" s="160">
        <f>ROUND(I424*H424,2)</f>
        <v>0</v>
      </c>
      <c r="BL424" s="12" t="s">
        <v>174</v>
      </c>
      <c r="BM424" s="159" t="s">
        <v>1505</v>
      </c>
    </row>
    <row r="425" spans="2:47" s="96" customFormat="1" ht="29.25">
      <c r="B425" s="24"/>
      <c r="D425" s="161" t="s">
        <v>176</v>
      </c>
      <c r="F425" s="162" t="s">
        <v>1506</v>
      </c>
      <c r="L425" s="24"/>
      <c r="M425" s="163"/>
      <c r="N425" s="50"/>
      <c r="O425" s="50"/>
      <c r="P425" s="50"/>
      <c r="Q425" s="50"/>
      <c r="R425" s="50"/>
      <c r="S425" s="50"/>
      <c r="T425" s="51"/>
      <c r="AT425" s="12" t="s">
        <v>176</v>
      </c>
      <c r="AU425" s="12" t="s">
        <v>77</v>
      </c>
    </row>
    <row r="426" spans="2:65" s="96" customFormat="1" ht="24" customHeight="1">
      <c r="B426" s="24"/>
      <c r="C426" s="149" t="s">
        <v>747</v>
      </c>
      <c r="D426" s="149" t="s">
        <v>169</v>
      </c>
      <c r="E426" s="150" t="s">
        <v>658</v>
      </c>
      <c r="F426" s="151" t="s">
        <v>659</v>
      </c>
      <c r="G426" s="152" t="s">
        <v>216</v>
      </c>
      <c r="H426" s="153">
        <v>16.626</v>
      </c>
      <c r="I426" s="3"/>
      <c r="J426" s="154">
        <f>ROUND(I426*H426,2)</f>
        <v>0</v>
      </c>
      <c r="K426" s="151" t="s">
        <v>173</v>
      </c>
      <c r="L426" s="24"/>
      <c r="M426" s="155" t="s">
        <v>1</v>
      </c>
      <c r="N426" s="156" t="s">
        <v>33</v>
      </c>
      <c r="O426" s="157">
        <v>0</v>
      </c>
      <c r="P426" s="157">
        <f>O426*H426</f>
        <v>0</v>
      </c>
      <c r="Q426" s="157">
        <v>0</v>
      </c>
      <c r="R426" s="157">
        <f>Q426*H426</f>
        <v>0</v>
      </c>
      <c r="S426" s="157">
        <v>0</v>
      </c>
      <c r="T426" s="158">
        <f>S426*H426</f>
        <v>0</v>
      </c>
      <c r="AR426" s="159" t="s">
        <v>174</v>
      </c>
      <c r="AT426" s="159" t="s">
        <v>169</v>
      </c>
      <c r="AU426" s="159" t="s">
        <v>77</v>
      </c>
      <c r="AY426" s="12" t="s">
        <v>167</v>
      </c>
      <c r="BE426" s="160">
        <f>IF(N426="základní",J426,0)</f>
        <v>0</v>
      </c>
      <c r="BF426" s="160">
        <f>IF(N426="snížená",J426,0)</f>
        <v>0</v>
      </c>
      <c r="BG426" s="160">
        <f>IF(N426="zákl. přenesená",J426,0)</f>
        <v>0</v>
      </c>
      <c r="BH426" s="160">
        <f>IF(N426="sníž. přenesená",J426,0)</f>
        <v>0</v>
      </c>
      <c r="BI426" s="160">
        <f>IF(N426="nulová",J426,0)</f>
        <v>0</v>
      </c>
      <c r="BJ426" s="12" t="s">
        <v>75</v>
      </c>
      <c r="BK426" s="160">
        <f>ROUND(I426*H426,2)</f>
        <v>0</v>
      </c>
      <c r="BL426" s="12" t="s">
        <v>174</v>
      </c>
      <c r="BM426" s="159" t="s">
        <v>1507</v>
      </c>
    </row>
    <row r="427" spans="2:47" s="96" customFormat="1" ht="19.5">
      <c r="B427" s="24"/>
      <c r="D427" s="161" t="s">
        <v>176</v>
      </c>
      <c r="F427" s="162" t="s">
        <v>661</v>
      </c>
      <c r="L427" s="24"/>
      <c r="M427" s="163"/>
      <c r="N427" s="50"/>
      <c r="O427" s="50"/>
      <c r="P427" s="50"/>
      <c r="Q427" s="50"/>
      <c r="R427" s="50"/>
      <c r="S427" s="50"/>
      <c r="T427" s="51"/>
      <c r="AT427" s="12" t="s">
        <v>176</v>
      </c>
      <c r="AU427" s="12" t="s">
        <v>77</v>
      </c>
    </row>
    <row r="428" spans="2:65" s="96" customFormat="1" ht="24" customHeight="1">
      <c r="B428" s="24"/>
      <c r="C428" s="149" t="s">
        <v>752</v>
      </c>
      <c r="D428" s="149" t="s">
        <v>169</v>
      </c>
      <c r="E428" s="150" t="s">
        <v>1508</v>
      </c>
      <c r="F428" s="151" t="s">
        <v>1509</v>
      </c>
      <c r="G428" s="152" t="s">
        <v>216</v>
      </c>
      <c r="H428" s="153">
        <v>0</v>
      </c>
      <c r="I428" s="3"/>
      <c r="J428" s="154">
        <f>ROUND(I428*H428,2)</f>
        <v>0</v>
      </c>
      <c r="K428" s="151" t="s">
        <v>173</v>
      </c>
      <c r="L428" s="24"/>
      <c r="M428" s="155" t="s">
        <v>1</v>
      </c>
      <c r="N428" s="156" t="s">
        <v>33</v>
      </c>
      <c r="O428" s="157">
        <v>0</v>
      </c>
      <c r="P428" s="157">
        <f>O428*H428</f>
        <v>0</v>
      </c>
      <c r="Q428" s="157">
        <v>0</v>
      </c>
      <c r="R428" s="157">
        <f>Q428*H428</f>
        <v>0</v>
      </c>
      <c r="S428" s="157">
        <v>0</v>
      </c>
      <c r="T428" s="158">
        <f>S428*H428</f>
        <v>0</v>
      </c>
      <c r="AR428" s="159" t="s">
        <v>174</v>
      </c>
      <c r="AT428" s="159" t="s">
        <v>169</v>
      </c>
      <c r="AU428" s="159" t="s">
        <v>77</v>
      </c>
      <c r="AY428" s="12" t="s">
        <v>167</v>
      </c>
      <c r="BE428" s="160">
        <f>IF(N428="základní",J428,0)</f>
        <v>0</v>
      </c>
      <c r="BF428" s="160">
        <f>IF(N428="snížená",J428,0)</f>
        <v>0</v>
      </c>
      <c r="BG428" s="160">
        <f>IF(N428="zákl. přenesená",J428,0)</f>
        <v>0</v>
      </c>
      <c r="BH428" s="160">
        <f>IF(N428="sníž. přenesená",J428,0)</f>
        <v>0</v>
      </c>
      <c r="BI428" s="160">
        <f>IF(N428="nulová",J428,0)</f>
        <v>0</v>
      </c>
      <c r="BJ428" s="12" t="s">
        <v>75</v>
      </c>
      <c r="BK428" s="160">
        <f>ROUND(I428*H428,2)</f>
        <v>0</v>
      </c>
      <c r="BL428" s="12" t="s">
        <v>174</v>
      </c>
      <c r="BM428" s="159" t="s">
        <v>1510</v>
      </c>
    </row>
    <row r="429" spans="2:47" s="96" customFormat="1" ht="29.25">
      <c r="B429" s="24"/>
      <c r="D429" s="161" t="s">
        <v>176</v>
      </c>
      <c r="F429" s="162" t="s">
        <v>1511</v>
      </c>
      <c r="L429" s="24"/>
      <c r="M429" s="163"/>
      <c r="N429" s="50"/>
      <c r="O429" s="50"/>
      <c r="P429" s="50"/>
      <c r="Q429" s="50"/>
      <c r="R429" s="50"/>
      <c r="S429" s="50"/>
      <c r="T429" s="51"/>
      <c r="AT429" s="12" t="s">
        <v>176</v>
      </c>
      <c r="AU429" s="12" t="s">
        <v>77</v>
      </c>
    </row>
    <row r="430" spans="2:65" s="96" customFormat="1" ht="24" customHeight="1">
      <c r="B430" s="24"/>
      <c r="C430" s="149" t="s">
        <v>757</v>
      </c>
      <c r="D430" s="149" t="s">
        <v>169</v>
      </c>
      <c r="E430" s="150" t="s">
        <v>1512</v>
      </c>
      <c r="F430" s="151" t="s">
        <v>1513</v>
      </c>
      <c r="G430" s="152" t="s">
        <v>216</v>
      </c>
      <c r="H430" s="153">
        <v>20.037</v>
      </c>
      <c r="I430" s="3"/>
      <c r="J430" s="154">
        <f>ROUND(I430*H430,2)</f>
        <v>0</v>
      </c>
      <c r="K430" s="151" t="s">
        <v>173</v>
      </c>
      <c r="L430" s="24"/>
      <c r="M430" s="155" t="s">
        <v>1</v>
      </c>
      <c r="N430" s="156" t="s">
        <v>33</v>
      </c>
      <c r="O430" s="157">
        <v>0</v>
      </c>
      <c r="P430" s="157">
        <f>O430*H430</f>
        <v>0</v>
      </c>
      <c r="Q430" s="157">
        <v>0</v>
      </c>
      <c r="R430" s="157">
        <f>Q430*H430</f>
        <v>0</v>
      </c>
      <c r="S430" s="157">
        <v>0</v>
      </c>
      <c r="T430" s="158">
        <f>S430*H430</f>
        <v>0</v>
      </c>
      <c r="AR430" s="159" t="s">
        <v>174</v>
      </c>
      <c r="AT430" s="159" t="s">
        <v>169</v>
      </c>
      <c r="AU430" s="159" t="s">
        <v>77</v>
      </c>
      <c r="AY430" s="12" t="s">
        <v>167</v>
      </c>
      <c r="BE430" s="160">
        <f>IF(N430="základní",J430,0)</f>
        <v>0</v>
      </c>
      <c r="BF430" s="160">
        <f>IF(N430="snížená",J430,0)</f>
        <v>0</v>
      </c>
      <c r="BG430" s="160">
        <f>IF(N430="zákl. přenesená",J430,0)</f>
        <v>0</v>
      </c>
      <c r="BH430" s="160">
        <f>IF(N430="sníž. přenesená",J430,0)</f>
        <v>0</v>
      </c>
      <c r="BI430" s="160">
        <f>IF(N430="nulová",J430,0)</f>
        <v>0</v>
      </c>
      <c r="BJ430" s="12" t="s">
        <v>75</v>
      </c>
      <c r="BK430" s="160">
        <f>ROUND(I430*H430,2)</f>
        <v>0</v>
      </c>
      <c r="BL430" s="12" t="s">
        <v>174</v>
      </c>
      <c r="BM430" s="159" t="s">
        <v>1514</v>
      </c>
    </row>
    <row r="431" spans="2:47" s="96" customFormat="1" ht="29.25">
      <c r="B431" s="24"/>
      <c r="D431" s="161" t="s">
        <v>176</v>
      </c>
      <c r="F431" s="162" t="s">
        <v>1515</v>
      </c>
      <c r="L431" s="24"/>
      <c r="M431" s="163"/>
      <c r="N431" s="50"/>
      <c r="O431" s="50"/>
      <c r="P431" s="50"/>
      <c r="Q431" s="50"/>
      <c r="R431" s="50"/>
      <c r="S431" s="50"/>
      <c r="T431" s="51"/>
      <c r="AT431" s="12" t="s">
        <v>176</v>
      </c>
      <c r="AU431" s="12" t="s">
        <v>77</v>
      </c>
    </row>
    <row r="432" spans="2:65" s="96" customFormat="1" ht="24" customHeight="1">
      <c r="B432" s="24"/>
      <c r="C432" s="149" t="s">
        <v>762</v>
      </c>
      <c r="D432" s="149" t="s">
        <v>169</v>
      </c>
      <c r="E432" s="150" t="s">
        <v>1516</v>
      </c>
      <c r="F432" s="151" t="s">
        <v>1517</v>
      </c>
      <c r="G432" s="152" t="s">
        <v>216</v>
      </c>
      <c r="H432" s="153">
        <v>0.807</v>
      </c>
      <c r="I432" s="3"/>
      <c r="J432" s="154">
        <f>ROUND(I432*H432,2)</f>
        <v>0</v>
      </c>
      <c r="K432" s="151" t="s">
        <v>173</v>
      </c>
      <c r="L432" s="24"/>
      <c r="M432" s="155" t="s">
        <v>1</v>
      </c>
      <c r="N432" s="156" t="s">
        <v>33</v>
      </c>
      <c r="O432" s="157">
        <v>0</v>
      </c>
      <c r="P432" s="157">
        <f>O432*H432</f>
        <v>0</v>
      </c>
      <c r="Q432" s="157">
        <v>0</v>
      </c>
      <c r="R432" s="157">
        <f>Q432*H432</f>
        <v>0</v>
      </c>
      <c r="S432" s="157">
        <v>0</v>
      </c>
      <c r="T432" s="158">
        <f>S432*H432</f>
        <v>0</v>
      </c>
      <c r="AR432" s="159" t="s">
        <v>174</v>
      </c>
      <c r="AT432" s="159" t="s">
        <v>169</v>
      </c>
      <c r="AU432" s="159" t="s">
        <v>77</v>
      </c>
      <c r="AY432" s="12" t="s">
        <v>167</v>
      </c>
      <c r="BE432" s="160">
        <f>IF(N432="základní",J432,0)</f>
        <v>0</v>
      </c>
      <c r="BF432" s="160">
        <f>IF(N432="snížená",J432,0)</f>
        <v>0</v>
      </c>
      <c r="BG432" s="160">
        <f>IF(N432="zákl. přenesená",J432,0)</f>
        <v>0</v>
      </c>
      <c r="BH432" s="160">
        <f>IF(N432="sníž. přenesená",J432,0)</f>
        <v>0</v>
      </c>
      <c r="BI432" s="160">
        <f>IF(N432="nulová",J432,0)</f>
        <v>0</v>
      </c>
      <c r="BJ432" s="12" t="s">
        <v>75</v>
      </c>
      <c r="BK432" s="160">
        <f>ROUND(I432*H432,2)</f>
        <v>0</v>
      </c>
      <c r="BL432" s="12" t="s">
        <v>174</v>
      </c>
      <c r="BM432" s="159" t="s">
        <v>1518</v>
      </c>
    </row>
    <row r="433" spans="2:47" s="96" customFormat="1" ht="29.25">
      <c r="B433" s="24"/>
      <c r="D433" s="161" t="s">
        <v>176</v>
      </c>
      <c r="F433" s="162" t="s">
        <v>1519</v>
      </c>
      <c r="L433" s="24"/>
      <c r="M433" s="163"/>
      <c r="N433" s="50"/>
      <c r="O433" s="50"/>
      <c r="P433" s="50"/>
      <c r="Q433" s="50"/>
      <c r="R433" s="50"/>
      <c r="S433" s="50"/>
      <c r="T433" s="51"/>
      <c r="AT433" s="12" t="s">
        <v>176</v>
      </c>
      <c r="AU433" s="12" t="s">
        <v>77</v>
      </c>
    </row>
    <row r="434" spans="2:65" s="96" customFormat="1" ht="24" customHeight="1">
      <c r="B434" s="24"/>
      <c r="C434" s="149" t="s">
        <v>1520</v>
      </c>
      <c r="D434" s="149" t="s">
        <v>169</v>
      </c>
      <c r="E434" s="150" t="s">
        <v>1521</v>
      </c>
      <c r="F434" s="151" t="s">
        <v>1522</v>
      </c>
      <c r="G434" s="152" t="s">
        <v>216</v>
      </c>
      <c r="H434" s="153">
        <v>1.218</v>
      </c>
      <c r="I434" s="3"/>
      <c r="J434" s="154">
        <f>ROUND(I434*H434,2)</f>
        <v>0</v>
      </c>
      <c r="K434" s="151" t="s">
        <v>173</v>
      </c>
      <c r="L434" s="24"/>
      <c r="M434" s="155" t="s">
        <v>1</v>
      </c>
      <c r="N434" s="156" t="s">
        <v>33</v>
      </c>
      <c r="O434" s="157">
        <v>0</v>
      </c>
      <c r="P434" s="157">
        <f>O434*H434</f>
        <v>0</v>
      </c>
      <c r="Q434" s="157">
        <v>0</v>
      </c>
      <c r="R434" s="157">
        <f>Q434*H434</f>
        <v>0</v>
      </c>
      <c r="S434" s="157">
        <v>0</v>
      </c>
      <c r="T434" s="158">
        <f>S434*H434</f>
        <v>0</v>
      </c>
      <c r="AR434" s="159" t="s">
        <v>174</v>
      </c>
      <c r="AT434" s="159" t="s">
        <v>169</v>
      </c>
      <c r="AU434" s="159" t="s">
        <v>77</v>
      </c>
      <c r="AY434" s="12" t="s">
        <v>167</v>
      </c>
      <c r="BE434" s="160">
        <f>IF(N434="základní",J434,0)</f>
        <v>0</v>
      </c>
      <c r="BF434" s="160">
        <f>IF(N434="snížená",J434,0)</f>
        <v>0</v>
      </c>
      <c r="BG434" s="160">
        <f>IF(N434="zákl. přenesená",J434,0)</f>
        <v>0</v>
      </c>
      <c r="BH434" s="160">
        <f>IF(N434="sníž. přenesená",J434,0)</f>
        <v>0</v>
      </c>
      <c r="BI434" s="160">
        <f>IF(N434="nulová",J434,0)</f>
        <v>0</v>
      </c>
      <c r="BJ434" s="12" t="s">
        <v>75</v>
      </c>
      <c r="BK434" s="160">
        <f>ROUND(I434*H434,2)</f>
        <v>0</v>
      </c>
      <c r="BL434" s="12" t="s">
        <v>174</v>
      </c>
      <c r="BM434" s="159" t="s">
        <v>1523</v>
      </c>
    </row>
    <row r="435" spans="2:47" s="96" customFormat="1" ht="29.25">
      <c r="B435" s="24"/>
      <c r="D435" s="161" t="s">
        <v>176</v>
      </c>
      <c r="F435" s="162" t="s">
        <v>1524</v>
      </c>
      <c r="L435" s="24"/>
      <c r="M435" s="163"/>
      <c r="N435" s="50"/>
      <c r="O435" s="50"/>
      <c r="P435" s="50"/>
      <c r="Q435" s="50"/>
      <c r="R435" s="50"/>
      <c r="S435" s="50"/>
      <c r="T435" s="51"/>
      <c r="AT435" s="12" t="s">
        <v>176</v>
      </c>
      <c r="AU435" s="12" t="s">
        <v>77</v>
      </c>
    </row>
    <row r="436" spans="2:63" s="137" customFormat="1" ht="22.9" customHeight="1">
      <c r="B436" s="136"/>
      <c r="D436" s="138" t="s">
        <v>67</v>
      </c>
      <c r="E436" s="147" t="s">
        <v>667</v>
      </c>
      <c r="F436" s="147" t="s">
        <v>668</v>
      </c>
      <c r="J436" s="148">
        <f>BK436</f>
        <v>0</v>
      </c>
      <c r="L436" s="136"/>
      <c r="M436" s="141"/>
      <c r="N436" s="142"/>
      <c r="O436" s="142"/>
      <c r="P436" s="143">
        <f>SUM(P437:P438)</f>
        <v>31.336179</v>
      </c>
      <c r="Q436" s="142"/>
      <c r="R436" s="143">
        <f>SUM(R437:R438)</f>
        <v>0</v>
      </c>
      <c r="S436" s="142"/>
      <c r="T436" s="144">
        <f>SUM(T437:T438)</f>
        <v>0</v>
      </c>
      <c r="AR436" s="138" t="s">
        <v>75</v>
      </c>
      <c r="AT436" s="145" t="s">
        <v>67</v>
      </c>
      <c r="AU436" s="145" t="s">
        <v>75</v>
      </c>
      <c r="AY436" s="138" t="s">
        <v>167</v>
      </c>
      <c r="BK436" s="146">
        <f>SUM(BK437:BK438)</f>
        <v>0</v>
      </c>
    </row>
    <row r="437" spans="2:65" s="96" customFormat="1" ht="16.5" customHeight="1">
      <c r="B437" s="24"/>
      <c r="C437" s="149" t="s">
        <v>770</v>
      </c>
      <c r="D437" s="149" t="s">
        <v>169</v>
      </c>
      <c r="E437" s="150" t="s">
        <v>1525</v>
      </c>
      <c r="F437" s="151" t="s">
        <v>1526</v>
      </c>
      <c r="G437" s="152" t="s">
        <v>216</v>
      </c>
      <c r="H437" s="153">
        <v>37.709</v>
      </c>
      <c r="I437" s="3"/>
      <c r="J437" s="154">
        <f>ROUND(I437*H437,2)</f>
        <v>0</v>
      </c>
      <c r="K437" s="151" t="s">
        <v>173</v>
      </c>
      <c r="L437" s="24"/>
      <c r="M437" s="155" t="s">
        <v>1</v>
      </c>
      <c r="N437" s="156" t="s">
        <v>33</v>
      </c>
      <c r="O437" s="157">
        <v>0.831</v>
      </c>
      <c r="P437" s="157">
        <f>O437*H437</f>
        <v>31.336179</v>
      </c>
      <c r="Q437" s="157">
        <v>0</v>
      </c>
      <c r="R437" s="157">
        <f>Q437*H437</f>
        <v>0</v>
      </c>
      <c r="S437" s="157">
        <v>0</v>
      </c>
      <c r="T437" s="158">
        <f>S437*H437</f>
        <v>0</v>
      </c>
      <c r="AR437" s="159" t="s">
        <v>174</v>
      </c>
      <c r="AT437" s="159" t="s">
        <v>169</v>
      </c>
      <c r="AU437" s="159" t="s">
        <v>77</v>
      </c>
      <c r="AY437" s="12" t="s">
        <v>167</v>
      </c>
      <c r="BE437" s="160">
        <f>IF(N437="základní",J437,0)</f>
        <v>0</v>
      </c>
      <c r="BF437" s="160">
        <f>IF(N437="snížená",J437,0)</f>
        <v>0</v>
      </c>
      <c r="BG437" s="160">
        <f>IF(N437="zákl. přenesená",J437,0)</f>
        <v>0</v>
      </c>
      <c r="BH437" s="160">
        <f>IF(N437="sníž. přenesená",J437,0)</f>
        <v>0</v>
      </c>
      <c r="BI437" s="160">
        <f>IF(N437="nulová",J437,0)</f>
        <v>0</v>
      </c>
      <c r="BJ437" s="12" t="s">
        <v>75</v>
      </c>
      <c r="BK437" s="160">
        <f>ROUND(I437*H437,2)</f>
        <v>0</v>
      </c>
      <c r="BL437" s="12" t="s">
        <v>174</v>
      </c>
      <c r="BM437" s="159" t="s">
        <v>1527</v>
      </c>
    </row>
    <row r="438" spans="2:47" s="96" customFormat="1" ht="39">
      <c r="B438" s="24"/>
      <c r="D438" s="161" t="s">
        <v>176</v>
      </c>
      <c r="F438" s="162" t="s">
        <v>1528</v>
      </c>
      <c r="L438" s="24"/>
      <c r="M438" s="163"/>
      <c r="N438" s="50"/>
      <c r="O438" s="50"/>
      <c r="P438" s="50"/>
      <c r="Q438" s="50"/>
      <c r="R438" s="50"/>
      <c r="S438" s="50"/>
      <c r="T438" s="51"/>
      <c r="AT438" s="12" t="s">
        <v>176</v>
      </c>
      <c r="AU438" s="12" t="s">
        <v>77</v>
      </c>
    </row>
    <row r="439" spans="2:63" s="137" customFormat="1" ht="25.9" customHeight="1">
      <c r="B439" s="136"/>
      <c r="D439" s="138" t="s">
        <v>67</v>
      </c>
      <c r="E439" s="139" t="s">
        <v>674</v>
      </c>
      <c r="F439" s="139" t="s">
        <v>675</v>
      </c>
      <c r="J439" s="140">
        <f>BK439</f>
        <v>0</v>
      </c>
      <c r="L439" s="136"/>
      <c r="M439" s="141"/>
      <c r="N439" s="142"/>
      <c r="O439" s="142"/>
      <c r="P439" s="143">
        <f>P440+P449+P485+P527+P533+P581+P591+P626+P641+P648+P655+P697+P707</f>
        <v>1009.306778</v>
      </c>
      <c r="Q439" s="142"/>
      <c r="R439" s="143">
        <f>R440+R449+R485+R527+R533+R581+R591+R626+R641+R648+R655+R697+R707</f>
        <v>5.9950083294350005</v>
      </c>
      <c r="S439" s="142"/>
      <c r="T439" s="144">
        <f>T440+T449+T485+T527+T533+T581+T591+T626+T641+T648+T655+T697+T707</f>
        <v>24.998791279999995</v>
      </c>
      <c r="AR439" s="138" t="s">
        <v>77</v>
      </c>
      <c r="AT439" s="145" t="s">
        <v>67</v>
      </c>
      <c r="AU439" s="145" t="s">
        <v>68</v>
      </c>
      <c r="AY439" s="138" t="s">
        <v>167</v>
      </c>
      <c r="BK439" s="146">
        <f>BK440+BK449+BK485+BK527+BK533+BK581+BK591+BK626+BK641+BK648+BK655+BK697+BK707</f>
        <v>0</v>
      </c>
    </row>
    <row r="440" spans="2:63" s="137" customFormat="1" ht="22.9" customHeight="1">
      <c r="B440" s="136"/>
      <c r="D440" s="138" t="s">
        <v>67</v>
      </c>
      <c r="E440" s="147" t="s">
        <v>1529</v>
      </c>
      <c r="F440" s="147" t="s">
        <v>1530</v>
      </c>
      <c r="J440" s="148">
        <f>BK440</f>
        <v>0</v>
      </c>
      <c r="L440" s="136"/>
      <c r="M440" s="141"/>
      <c r="N440" s="142"/>
      <c r="O440" s="142"/>
      <c r="P440" s="143">
        <f>SUM(P441:P448)</f>
        <v>6.021952</v>
      </c>
      <c r="Q440" s="142"/>
      <c r="R440" s="143">
        <f>SUM(R441:R448)</f>
        <v>0</v>
      </c>
      <c r="S440" s="142"/>
      <c r="T440" s="144">
        <f>SUM(T441:T448)</f>
        <v>0.7854720000000001</v>
      </c>
      <c r="AR440" s="138" t="s">
        <v>77</v>
      </c>
      <c r="AT440" s="145" t="s">
        <v>67</v>
      </c>
      <c r="AU440" s="145" t="s">
        <v>75</v>
      </c>
      <c r="AY440" s="138" t="s">
        <v>167</v>
      </c>
      <c r="BK440" s="146">
        <f>SUM(BK441:BK448)</f>
        <v>0</v>
      </c>
    </row>
    <row r="441" spans="2:65" s="96" customFormat="1" ht="16.5" customHeight="1">
      <c r="B441" s="24"/>
      <c r="C441" s="149" t="s">
        <v>794</v>
      </c>
      <c r="D441" s="149" t="s">
        <v>169</v>
      </c>
      <c r="E441" s="150" t="s">
        <v>1531</v>
      </c>
      <c r="F441" s="151" t="s">
        <v>1532</v>
      </c>
      <c r="G441" s="152" t="s">
        <v>208</v>
      </c>
      <c r="H441" s="153">
        <f>H448</f>
        <v>130.912</v>
      </c>
      <c r="I441" s="3"/>
      <c r="J441" s="154">
        <f>ROUND(I441*H441,2)</f>
        <v>0</v>
      </c>
      <c r="K441" s="151" t="s">
        <v>173</v>
      </c>
      <c r="L441" s="24"/>
      <c r="M441" s="155" t="s">
        <v>1</v>
      </c>
      <c r="N441" s="156" t="s">
        <v>33</v>
      </c>
      <c r="O441" s="157">
        <v>0.046</v>
      </c>
      <c r="P441" s="157">
        <f>O441*H441</f>
        <v>6.021952</v>
      </c>
      <c r="Q441" s="157">
        <v>0</v>
      </c>
      <c r="R441" s="157">
        <f>Q441*H441</f>
        <v>0</v>
      </c>
      <c r="S441" s="157">
        <v>0.006</v>
      </c>
      <c r="T441" s="158">
        <f>S441*H441</f>
        <v>0.7854720000000001</v>
      </c>
      <c r="AR441" s="159" t="s">
        <v>291</v>
      </c>
      <c r="AT441" s="159" t="s">
        <v>169</v>
      </c>
      <c r="AU441" s="159" t="s">
        <v>77</v>
      </c>
      <c r="AY441" s="12" t="s">
        <v>167</v>
      </c>
      <c r="BE441" s="160">
        <f>IF(N441="základní",J441,0)</f>
        <v>0</v>
      </c>
      <c r="BF441" s="160">
        <f>IF(N441="snížená",J441,0)</f>
        <v>0</v>
      </c>
      <c r="BG441" s="160">
        <f>IF(N441="zákl. přenesená",J441,0)</f>
        <v>0</v>
      </c>
      <c r="BH441" s="160">
        <f>IF(N441="sníž. přenesená",J441,0)</f>
        <v>0</v>
      </c>
      <c r="BI441" s="160">
        <f>IF(N441="nulová",J441,0)</f>
        <v>0</v>
      </c>
      <c r="BJ441" s="12" t="s">
        <v>75</v>
      </c>
      <c r="BK441" s="160">
        <f>ROUND(I441*H441,2)</f>
        <v>0</v>
      </c>
      <c r="BL441" s="12" t="s">
        <v>291</v>
      </c>
      <c r="BM441" s="159" t="s">
        <v>1533</v>
      </c>
    </row>
    <row r="442" spans="2:47" s="96" customFormat="1" ht="19.5">
      <c r="B442" s="24"/>
      <c r="D442" s="161" t="s">
        <v>176</v>
      </c>
      <c r="F442" s="162" t="s">
        <v>1534</v>
      </c>
      <c r="L442" s="24"/>
      <c r="M442" s="163"/>
      <c r="N442" s="50"/>
      <c r="O442" s="50"/>
      <c r="P442" s="50"/>
      <c r="Q442" s="50"/>
      <c r="R442" s="50"/>
      <c r="S442" s="50"/>
      <c r="T442" s="51"/>
      <c r="AT442" s="12" t="s">
        <v>176</v>
      </c>
      <c r="AU442" s="12" t="s">
        <v>77</v>
      </c>
    </row>
    <row r="443" spans="2:51" s="165" customFormat="1" ht="12">
      <c r="B443" s="164"/>
      <c r="D443" s="161" t="s">
        <v>178</v>
      </c>
      <c r="E443" s="166" t="s">
        <v>1</v>
      </c>
      <c r="F443" s="167" t="s">
        <v>1535</v>
      </c>
      <c r="H443" s="166" t="s">
        <v>1</v>
      </c>
      <c r="L443" s="164"/>
      <c r="M443" s="168"/>
      <c r="N443" s="169"/>
      <c r="O443" s="169"/>
      <c r="P443" s="169"/>
      <c r="Q443" s="169"/>
      <c r="R443" s="169"/>
      <c r="S443" s="169"/>
      <c r="T443" s="170"/>
      <c r="AT443" s="166" t="s">
        <v>178</v>
      </c>
      <c r="AU443" s="166" t="s">
        <v>77</v>
      </c>
      <c r="AV443" s="165" t="s">
        <v>75</v>
      </c>
      <c r="AW443" s="165" t="s">
        <v>25</v>
      </c>
      <c r="AX443" s="165" t="s">
        <v>68</v>
      </c>
      <c r="AY443" s="166" t="s">
        <v>167</v>
      </c>
    </row>
    <row r="444" spans="2:51" s="165" customFormat="1" ht="12">
      <c r="B444" s="164"/>
      <c r="D444" s="161" t="s">
        <v>178</v>
      </c>
      <c r="E444" s="166" t="s">
        <v>1</v>
      </c>
      <c r="F444" s="167" t="s">
        <v>1536</v>
      </c>
      <c r="H444" s="166" t="s">
        <v>1</v>
      </c>
      <c r="L444" s="164"/>
      <c r="M444" s="168"/>
      <c r="N444" s="169"/>
      <c r="O444" s="169"/>
      <c r="P444" s="169"/>
      <c r="Q444" s="169"/>
      <c r="R444" s="169"/>
      <c r="S444" s="169"/>
      <c r="T444" s="170"/>
      <c r="AT444" s="166" t="s">
        <v>178</v>
      </c>
      <c r="AU444" s="166" t="s">
        <v>77</v>
      </c>
      <c r="AV444" s="165" t="s">
        <v>75</v>
      </c>
      <c r="AW444" s="165" t="s">
        <v>25</v>
      </c>
      <c r="AX444" s="165" t="s">
        <v>68</v>
      </c>
      <c r="AY444" s="166" t="s">
        <v>167</v>
      </c>
    </row>
    <row r="445" spans="2:51" s="172" customFormat="1" ht="12">
      <c r="B445" s="171"/>
      <c r="D445" s="161" t="s">
        <v>178</v>
      </c>
      <c r="E445" s="173" t="s">
        <v>1</v>
      </c>
      <c r="F445" s="174" t="s">
        <v>1537</v>
      </c>
      <c r="H445" s="175">
        <v>130.912</v>
      </c>
      <c r="L445" s="171"/>
      <c r="M445" s="176"/>
      <c r="N445" s="177"/>
      <c r="O445" s="177"/>
      <c r="P445" s="177"/>
      <c r="Q445" s="177"/>
      <c r="R445" s="177"/>
      <c r="S445" s="177"/>
      <c r="T445" s="178"/>
      <c r="AT445" s="173" t="s">
        <v>178</v>
      </c>
      <c r="AU445" s="173" t="s">
        <v>77</v>
      </c>
      <c r="AV445" s="172" t="s">
        <v>77</v>
      </c>
      <c r="AW445" s="172" t="s">
        <v>25</v>
      </c>
      <c r="AX445" s="172" t="s">
        <v>68</v>
      </c>
      <c r="AY445" s="173" t="s">
        <v>167</v>
      </c>
    </row>
    <row r="446" spans="2:51" s="165" customFormat="1" ht="12">
      <c r="B446" s="164"/>
      <c r="D446" s="161" t="s">
        <v>178</v>
      </c>
      <c r="E446" s="166" t="s">
        <v>1</v>
      </c>
      <c r="F446" s="167" t="s">
        <v>1538</v>
      </c>
      <c r="H446" s="166" t="s">
        <v>1</v>
      </c>
      <c r="L446" s="164"/>
      <c r="M446" s="168"/>
      <c r="N446" s="169"/>
      <c r="O446" s="169"/>
      <c r="P446" s="169"/>
      <c r="Q446" s="169"/>
      <c r="R446" s="169"/>
      <c r="S446" s="169"/>
      <c r="T446" s="170"/>
      <c r="AT446" s="166" t="s">
        <v>178</v>
      </c>
      <c r="AU446" s="166" t="s">
        <v>77</v>
      </c>
      <c r="AV446" s="165" t="s">
        <v>75</v>
      </c>
      <c r="AW446" s="165" t="s">
        <v>25</v>
      </c>
      <c r="AX446" s="165" t="s">
        <v>68</v>
      </c>
      <c r="AY446" s="166" t="s">
        <v>167</v>
      </c>
    </row>
    <row r="447" spans="2:51" s="172" customFormat="1" ht="12">
      <c r="B447" s="171"/>
      <c r="D447" s="161" t="s">
        <v>178</v>
      </c>
      <c r="E447" s="173" t="s">
        <v>1</v>
      </c>
      <c r="F447" s="174" t="s">
        <v>1539</v>
      </c>
      <c r="H447" s="175">
        <v>0</v>
      </c>
      <c r="L447" s="171"/>
      <c r="M447" s="176"/>
      <c r="N447" s="177"/>
      <c r="O447" s="177"/>
      <c r="P447" s="177"/>
      <c r="Q447" s="177"/>
      <c r="R447" s="177"/>
      <c r="S447" s="177"/>
      <c r="T447" s="178"/>
      <c r="AT447" s="173" t="s">
        <v>178</v>
      </c>
      <c r="AU447" s="173" t="s">
        <v>77</v>
      </c>
      <c r="AV447" s="172" t="s">
        <v>77</v>
      </c>
      <c r="AW447" s="172" t="s">
        <v>25</v>
      </c>
      <c r="AX447" s="172" t="s">
        <v>68</v>
      </c>
      <c r="AY447" s="173" t="s">
        <v>167</v>
      </c>
    </row>
    <row r="448" spans="2:51" s="180" customFormat="1" ht="12">
      <c r="B448" s="179"/>
      <c r="D448" s="161" t="s">
        <v>178</v>
      </c>
      <c r="E448" s="181" t="s">
        <v>1</v>
      </c>
      <c r="F448" s="182" t="s">
        <v>204</v>
      </c>
      <c r="H448" s="183">
        <f>H445+H447</f>
        <v>130.912</v>
      </c>
      <c r="L448" s="179"/>
      <c r="M448" s="184"/>
      <c r="N448" s="185"/>
      <c r="O448" s="185"/>
      <c r="P448" s="185"/>
      <c r="Q448" s="185"/>
      <c r="R448" s="185"/>
      <c r="S448" s="185"/>
      <c r="T448" s="186"/>
      <c r="AT448" s="181" t="s">
        <v>178</v>
      </c>
      <c r="AU448" s="181" t="s">
        <v>77</v>
      </c>
      <c r="AV448" s="180" t="s">
        <v>174</v>
      </c>
      <c r="AW448" s="180" t="s">
        <v>25</v>
      </c>
      <c r="AX448" s="180" t="s">
        <v>75</v>
      </c>
      <c r="AY448" s="181" t="s">
        <v>167</v>
      </c>
    </row>
    <row r="449" spans="2:63" s="137" customFormat="1" ht="22.9" customHeight="1">
      <c r="B449" s="136"/>
      <c r="D449" s="138" t="s">
        <v>67</v>
      </c>
      <c r="E449" s="147" t="s">
        <v>699</v>
      </c>
      <c r="F449" s="147" t="s">
        <v>700</v>
      </c>
      <c r="J449" s="148">
        <f>BK449</f>
        <v>0</v>
      </c>
      <c r="L449" s="136"/>
      <c r="M449" s="141"/>
      <c r="N449" s="142"/>
      <c r="O449" s="142"/>
      <c r="P449" s="143">
        <f>SUM(P450:P484)</f>
        <v>21.873655999999997</v>
      </c>
      <c r="Q449" s="142"/>
      <c r="R449" s="143">
        <f>SUM(R450:R484)</f>
        <v>0.601201196835</v>
      </c>
      <c r="S449" s="142"/>
      <c r="T449" s="144">
        <f>SUM(T450:T484)</f>
        <v>0</v>
      </c>
      <c r="AR449" s="138" t="s">
        <v>77</v>
      </c>
      <c r="AT449" s="145" t="s">
        <v>67</v>
      </c>
      <c r="AU449" s="145" t="s">
        <v>75</v>
      </c>
      <c r="AY449" s="138" t="s">
        <v>167</v>
      </c>
      <c r="BK449" s="146">
        <f>SUM(BK450:BK484)</f>
        <v>0</v>
      </c>
    </row>
    <row r="450" spans="2:65" s="96" customFormat="1" ht="24" customHeight="1">
      <c r="B450" s="24"/>
      <c r="C450" s="149" t="s">
        <v>803</v>
      </c>
      <c r="D450" s="149" t="s">
        <v>169</v>
      </c>
      <c r="E450" s="150" t="s">
        <v>1540</v>
      </c>
      <c r="F450" s="151" t="s">
        <v>1541</v>
      </c>
      <c r="G450" s="152" t="s">
        <v>208</v>
      </c>
      <c r="H450" s="153">
        <v>115.19</v>
      </c>
      <c r="I450" s="3"/>
      <c r="J450" s="154">
        <f>ROUND(I450*H450,2)</f>
        <v>0</v>
      </c>
      <c r="K450" s="151" t="s">
        <v>173</v>
      </c>
      <c r="L450" s="24"/>
      <c r="M450" s="155" t="s">
        <v>1</v>
      </c>
      <c r="N450" s="156" t="s">
        <v>33</v>
      </c>
      <c r="O450" s="157">
        <v>0.088</v>
      </c>
      <c r="P450" s="157">
        <f>O450*H450</f>
        <v>10.136719999999999</v>
      </c>
      <c r="Q450" s="157">
        <v>1.39965E-05</v>
      </c>
      <c r="R450" s="157">
        <f>Q450*H450</f>
        <v>0.001612256835</v>
      </c>
      <c r="S450" s="157">
        <v>0</v>
      </c>
      <c r="T450" s="158">
        <f>S450*H450</f>
        <v>0</v>
      </c>
      <c r="AR450" s="159" t="s">
        <v>291</v>
      </c>
      <c r="AT450" s="159" t="s">
        <v>169</v>
      </c>
      <c r="AU450" s="159" t="s">
        <v>77</v>
      </c>
      <c r="AY450" s="12" t="s">
        <v>167</v>
      </c>
      <c r="BE450" s="160">
        <f>IF(N450="základní",J450,0)</f>
        <v>0</v>
      </c>
      <c r="BF450" s="160">
        <f>IF(N450="snížená",J450,0)</f>
        <v>0</v>
      </c>
      <c r="BG450" s="160">
        <f>IF(N450="zákl. přenesená",J450,0)</f>
        <v>0</v>
      </c>
      <c r="BH450" s="160">
        <f>IF(N450="sníž. přenesená",J450,0)</f>
        <v>0</v>
      </c>
      <c r="BI450" s="160">
        <f>IF(N450="nulová",J450,0)</f>
        <v>0</v>
      </c>
      <c r="BJ450" s="12" t="s">
        <v>75</v>
      </c>
      <c r="BK450" s="160">
        <f>ROUND(I450*H450,2)</f>
        <v>0</v>
      </c>
      <c r="BL450" s="12" t="s">
        <v>291</v>
      </c>
      <c r="BM450" s="159" t="s">
        <v>1542</v>
      </c>
    </row>
    <row r="451" spans="2:47" s="96" customFormat="1" ht="29.25">
      <c r="B451" s="24"/>
      <c r="D451" s="161" t="s">
        <v>176</v>
      </c>
      <c r="F451" s="162" t="s">
        <v>1543</v>
      </c>
      <c r="L451" s="24"/>
      <c r="M451" s="163"/>
      <c r="N451" s="50"/>
      <c r="O451" s="50"/>
      <c r="P451" s="50"/>
      <c r="Q451" s="50"/>
      <c r="R451" s="50"/>
      <c r="S451" s="50"/>
      <c r="T451" s="51"/>
      <c r="AT451" s="12" t="s">
        <v>176</v>
      </c>
      <c r="AU451" s="12" t="s">
        <v>77</v>
      </c>
    </row>
    <row r="452" spans="2:51" s="165" customFormat="1" ht="12">
      <c r="B452" s="164"/>
      <c r="D452" s="161" t="s">
        <v>178</v>
      </c>
      <c r="E452" s="166" t="s">
        <v>1</v>
      </c>
      <c r="F452" s="167" t="s">
        <v>249</v>
      </c>
      <c r="H452" s="166" t="s">
        <v>1</v>
      </c>
      <c r="L452" s="164"/>
      <c r="M452" s="168"/>
      <c r="N452" s="169"/>
      <c r="O452" s="169"/>
      <c r="P452" s="169"/>
      <c r="Q452" s="169"/>
      <c r="R452" s="169"/>
      <c r="S452" s="169"/>
      <c r="T452" s="170"/>
      <c r="AT452" s="166" t="s">
        <v>178</v>
      </c>
      <c r="AU452" s="166" t="s">
        <v>77</v>
      </c>
      <c r="AV452" s="165" t="s">
        <v>75</v>
      </c>
      <c r="AW452" s="165" t="s">
        <v>25</v>
      </c>
      <c r="AX452" s="165" t="s">
        <v>68</v>
      </c>
      <c r="AY452" s="166" t="s">
        <v>167</v>
      </c>
    </row>
    <row r="453" spans="2:51" s="172" customFormat="1" ht="12">
      <c r="B453" s="171"/>
      <c r="D453" s="161" t="s">
        <v>178</v>
      </c>
      <c r="E453" s="173" t="s">
        <v>1</v>
      </c>
      <c r="F453" s="174" t="s">
        <v>1544</v>
      </c>
      <c r="H453" s="175">
        <v>115.19</v>
      </c>
      <c r="L453" s="171"/>
      <c r="M453" s="176"/>
      <c r="N453" s="177"/>
      <c r="O453" s="177"/>
      <c r="P453" s="177"/>
      <c r="Q453" s="177"/>
      <c r="R453" s="177"/>
      <c r="S453" s="177"/>
      <c r="T453" s="178"/>
      <c r="AT453" s="173" t="s">
        <v>178</v>
      </c>
      <c r="AU453" s="173" t="s">
        <v>77</v>
      </c>
      <c r="AV453" s="172" t="s">
        <v>77</v>
      </c>
      <c r="AW453" s="172" t="s">
        <v>25</v>
      </c>
      <c r="AX453" s="172" t="s">
        <v>75</v>
      </c>
      <c r="AY453" s="173" t="s">
        <v>167</v>
      </c>
    </row>
    <row r="454" spans="2:65" s="96" customFormat="1" ht="24" customHeight="1">
      <c r="B454" s="24"/>
      <c r="C454" s="187" t="s">
        <v>808</v>
      </c>
      <c r="D454" s="187" t="s">
        <v>228</v>
      </c>
      <c r="E454" s="188" t="s">
        <v>1545</v>
      </c>
      <c r="F454" s="189" t="s">
        <v>1546</v>
      </c>
      <c r="G454" s="190" t="s">
        <v>208</v>
      </c>
      <c r="H454" s="191">
        <v>120.95</v>
      </c>
      <c r="I454" s="4"/>
      <c r="J454" s="205">
        <f>ROUND(I454*H454,2)</f>
        <v>0</v>
      </c>
      <c r="K454" s="189" t="s">
        <v>173</v>
      </c>
      <c r="L454" s="193"/>
      <c r="M454" s="194" t="s">
        <v>1</v>
      </c>
      <c r="N454" s="195" t="s">
        <v>33</v>
      </c>
      <c r="O454" s="157">
        <v>0</v>
      </c>
      <c r="P454" s="157">
        <f>O454*H454</f>
        <v>0</v>
      </c>
      <c r="Q454" s="157">
        <v>0.0001</v>
      </c>
      <c r="R454" s="157">
        <f>Q454*H454</f>
        <v>0.012095000000000002</v>
      </c>
      <c r="S454" s="157">
        <v>0</v>
      </c>
      <c r="T454" s="158">
        <f>S454*H454</f>
        <v>0</v>
      </c>
      <c r="AR454" s="159" t="s">
        <v>435</v>
      </c>
      <c r="AT454" s="159" t="s">
        <v>228</v>
      </c>
      <c r="AU454" s="159" t="s">
        <v>77</v>
      </c>
      <c r="AY454" s="12" t="s">
        <v>167</v>
      </c>
      <c r="BE454" s="160">
        <f>IF(N454="základní",J454,0)</f>
        <v>0</v>
      </c>
      <c r="BF454" s="160">
        <f>IF(N454="snížená",J454,0)</f>
        <v>0</v>
      </c>
      <c r="BG454" s="160">
        <f>IF(N454="zákl. přenesená",J454,0)</f>
        <v>0</v>
      </c>
      <c r="BH454" s="160">
        <f>IF(N454="sníž. přenesená",J454,0)</f>
        <v>0</v>
      </c>
      <c r="BI454" s="160">
        <f>IF(N454="nulová",J454,0)</f>
        <v>0</v>
      </c>
      <c r="BJ454" s="12" t="s">
        <v>75</v>
      </c>
      <c r="BK454" s="160">
        <f>ROUND(I454*H454,2)</f>
        <v>0</v>
      </c>
      <c r="BL454" s="12" t="s">
        <v>291</v>
      </c>
      <c r="BM454" s="159" t="s">
        <v>1547</v>
      </c>
    </row>
    <row r="455" spans="2:47" s="96" customFormat="1" ht="19.5">
      <c r="B455" s="24"/>
      <c r="D455" s="161" t="s">
        <v>176</v>
      </c>
      <c r="F455" s="162" t="s">
        <v>1546</v>
      </c>
      <c r="L455" s="24"/>
      <c r="M455" s="163"/>
      <c r="N455" s="50"/>
      <c r="O455" s="50"/>
      <c r="P455" s="50"/>
      <c r="Q455" s="50"/>
      <c r="R455" s="50"/>
      <c r="S455" s="50"/>
      <c r="T455" s="51"/>
      <c r="AT455" s="12" t="s">
        <v>176</v>
      </c>
      <c r="AU455" s="12" t="s">
        <v>77</v>
      </c>
    </row>
    <row r="456" spans="2:51" s="172" customFormat="1" ht="12">
      <c r="B456" s="171"/>
      <c r="D456" s="161" t="s">
        <v>178</v>
      </c>
      <c r="F456" s="174" t="s">
        <v>1548</v>
      </c>
      <c r="H456" s="175">
        <v>120.95</v>
      </c>
      <c r="L456" s="171"/>
      <c r="M456" s="176"/>
      <c r="N456" s="177"/>
      <c r="O456" s="177"/>
      <c r="P456" s="177"/>
      <c r="Q456" s="177"/>
      <c r="R456" s="177"/>
      <c r="S456" s="177"/>
      <c r="T456" s="178"/>
      <c r="AT456" s="173" t="s">
        <v>178</v>
      </c>
      <c r="AU456" s="173" t="s">
        <v>77</v>
      </c>
      <c r="AV456" s="172" t="s">
        <v>77</v>
      </c>
      <c r="AW456" s="172" t="s">
        <v>3</v>
      </c>
      <c r="AX456" s="172" t="s">
        <v>75</v>
      </c>
      <c r="AY456" s="173" t="s">
        <v>167</v>
      </c>
    </row>
    <row r="457" spans="2:65" s="96" customFormat="1" ht="24" customHeight="1">
      <c r="B457" s="24"/>
      <c r="C457" s="149" t="s">
        <v>815</v>
      </c>
      <c r="D457" s="149" t="s">
        <v>169</v>
      </c>
      <c r="E457" s="150" t="s">
        <v>1549</v>
      </c>
      <c r="F457" s="151" t="s">
        <v>1550</v>
      </c>
      <c r="G457" s="152" t="s">
        <v>208</v>
      </c>
      <c r="H457" s="153">
        <v>115.19</v>
      </c>
      <c r="I457" s="3"/>
      <c r="J457" s="154">
        <f>ROUND(I457*H457,2)</f>
        <v>0</v>
      </c>
      <c r="K457" s="151" t="s">
        <v>173</v>
      </c>
      <c r="L457" s="24"/>
      <c r="M457" s="155" t="s">
        <v>1</v>
      </c>
      <c r="N457" s="156" t="s">
        <v>33</v>
      </c>
      <c r="O457" s="157">
        <v>0.09</v>
      </c>
      <c r="P457" s="157">
        <f>O457*H457</f>
        <v>10.367099999999999</v>
      </c>
      <c r="Q457" s="157">
        <v>0</v>
      </c>
      <c r="R457" s="157">
        <f>Q457*H457</f>
        <v>0</v>
      </c>
      <c r="S457" s="157">
        <v>0</v>
      </c>
      <c r="T457" s="158">
        <f>S457*H457</f>
        <v>0</v>
      </c>
      <c r="AR457" s="159" t="s">
        <v>291</v>
      </c>
      <c r="AT457" s="159" t="s">
        <v>169</v>
      </c>
      <c r="AU457" s="159" t="s">
        <v>77</v>
      </c>
      <c r="AY457" s="12" t="s">
        <v>167</v>
      </c>
      <c r="BE457" s="160">
        <f>IF(N457="základní",J457,0)</f>
        <v>0</v>
      </c>
      <c r="BF457" s="160">
        <f>IF(N457="snížená",J457,0)</f>
        <v>0</v>
      </c>
      <c r="BG457" s="160">
        <f>IF(N457="zákl. přenesená",J457,0)</f>
        <v>0</v>
      </c>
      <c r="BH457" s="160">
        <f>IF(N457="sníž. přenesená",J457,0)</f>
        <v>0</v>
      </c>
      <c r="BI457" s="160">
        <f>IF(N457="nulová",J457,0)</f>
        <v>0</v>
      </c>
      <c r="BJ457" s="12" t="s">
        <v>75</v>
      </c>
      <c r="BK457" s="160">
        <f>ROUND(I457*H457,2)</f>
        <v>0</v>
      </c>
      <c r="BL457" s="12" t="s">
        <v>291</v>
      </c>
      <c r="BM457" s="159" t="s">
        <v>1551</v>
      </c>
    </row>
    <row r="458" spans="2:47" s="96" customFormat="1" ht="29.25">
      <c r="B458" s="24"/>
      <c r="D458" s="161" t="s">
        <v>176</v>
      </c>
      <c r="F458" s="162" t="s">
        <v>1552</v>
      </c>
      <c r="L458" s="24"/>
      <c r="M458" s="163"/>
      <c r="N458" s="50"/>
      <c r="O458" s="50"/>
      <c r="P458" s="50"/>
      <c r="Q458" s="50"/>
      <c r="R458" s="50"/>
      <c r="S458" s="50"/>
      <c r="T458" s="51"/>
      <c r="AT458" s="12" t="s">
        <v>176</v>
      </c>
      <c r="AU458" s="12" t="s">
        <v>77</v>
      </c>
    </row>
    <row r="459" spans="2:51" s="165" customFormat="1" ht="12">
      <c r="B459" s="164"/>
      <c r="D459" s="161" t="s">
        <v>178</v>
      </c>
      <c r="E459" s="166" t="s">
        <v>1</v>
      </c>
      <c r="F459" s="167" t="s">
        <v>249</v>
      </c>
      <c r="H459" s="166" t="s">
        <v>1</v>
      </c>
      <c r="L459" s="164"/>
      <c r="M459" s="168"/>
      <c r="N459" s="169"/>
      <c r="O459" s="169"/>
      <c r="P459" s="169"/>
      <c r="Q459" s="169"/>
      <c r="R459" s="169"/>
      <c r="S459" s="169"/>
      <c r="T459" s="170"/>
      <c r="AT459" s="166" t="s">
        <v>178</v>
      </c>
      <c r="AU459" s="166" t="s">
        <v>77</v>
      </c>
      <c r="AV459" s="165" t="s">
        <v>75</v>
      </c>
      <c r="AW459" s="165" t="s">
        <v>25</v>
      </c>
      <c r="AX459" s="165" t="s">
        <v>68</v>
      </c>
      <c r="AY459" s="166" t="s">
        <v>167</v>
      </c>
    </row>
    <row r="460" spans="2:51" s="172" customFormat="1" ht="12">
      <c r="B460" s="171"/>
      <c r="D460" s="161" t="s">
        <v>178</v>
      </c>
      <c r="E460" s="173" t="s">
        <v>1</v>
      </c>
      <c r="F460" s="174" t="s">
        <v>1544</v>
      </c>
      <c r="H460" s="175">
        <v>115.19</v>
      </c>
      <c r="L460" s="171"/>
      <c r="M460" s="176"/>
      <c r="N460" s="177"/>
      <c r="O460" s="177"/>
      <c r="P460" s="177"/>
      <c r="Q460" s="177"/>
      <c r="R460" s="177"/>
      <c r="S460" s="177"/>
      <c r="T460" s="178"/>
      <c r="AT460" s="173" t="s">
        <v>178</v>
      </c>
      <c r="AU460" s="173" t="s">
        <v>77</v>
      </c>
      <c r="AV460" s="172" t="s">
        <v>77</v>
      </c>
      <c r="AW460" s="172" t="s">
        <v>25</v>
      </c>
      <c r="AX460" s="172" t="s">
        <v>75</v>
      </c>
      <c r="AY460" s="173" t="s">
        <v>167</v>
      </c>
    </row>
    <row r="461" spans="2:65" s="96" customFormat="1" ht="24" customHeight="1">
      <c r="B461" s="24"/>
      <c r="C461" s="187" t="s">
        <v>823</v>
      </c>
      <c r="D461" s="187" t="s">
        <v>228</v>
      </c>
      <c r="E461" s="188" t="s">
        <v>1553</v>
      </c>
      <c r="F461" s="189" t="s">
        <v>1554</v>
      </c>
      <c r="G461" s="190" t="s">
        <v>208</v>
      </c>
      <c r="H461" s="191">
        <v>117.494</v>
      </c>
      <c r="I461" s="4"/>
      <c r="J461" s="205">
        <f>ROUND(I461*H461,2)</f>
        <v>0</v>
      </c>
      <c r="K461" s="189" t="s">
        <v>173</v>
      </c>
      <c r="L461" s="193"/>
      <c r="M461" s="194" t="s">
        <v>1</v>
      </c>
      <c r="N461" s="195" t="s">
        <v>33</v>
      </c>
      <c r="O461" s="157">
        <v>0</v>
      </c>
      <c r="P461" s="157">
        <f>O461*H461</f>
        <v>0</v>
      </c>
      <c r="Q461" s="157">
        <v>0.00491</v>
      </c>
      <c r="R461" s="157">
        <f>Q461*H461</f>
        <v>0.57689554</v>
      </c>
      <c r="S461" s="157">
        <v>0</v>
      </c>
      <c r="T461" s="158">
        <f>S461*H461</f>
        <v>0</v>
      </c>
      <c r="AR461" s="159" t="s">
        <v>435</v>
      </c>
      <c r="AT461" s="159" t="s">
        <v>228</v>
      </c>
      <c r="AU461" s="159" t="s">
        <v>77</v>
      </c>
      <c r="AY461" s="12" t="s">
        <v>167</v>
      </c>
      <c r="BE461" s="160">
        <f>IF(N461="základní",J461,0)</f>
        <v>0</v>
      </c>
      <c r="BF461" s="160">
        <f>IF(N461="snížená",J461,0)</f>
        <v>0</v>
      </c>
      <c r="BG461" s="160">
        <f>IF(N461="zákl. přenesená",J461,0)</f>
        <v>0</v>
      </c>
      <c r="BH461" s="160">
        <f>IF(N461="sníž. přenesená",J461,0)</f>
        <v>0</v>
      </c>
      <c r="BI461" s="160">
        <f>IF(N461="nulová",J461,0)</f>
        <v>0</v>
      </c>
      <c r="BJ461" s="12" t="s">
        <v>75</v>
      </c>
      <c r="BK461" s="160">
        <f>ROUND(I461*H461,2)</f>
        <v>0</v>
      </c>
      <c r="BL461" s="12" t="s">
        <v>291</v>
      </c>
      <c r="BM461" s="159" t="s">
        <v>1555</v>
      </c>
    </row>
    <row r="462" spans="2:47" s="96" customFormat="1" ht="19.5">
      <c r="B462" s="24"/>
      <c r="D462" s="161" t="s">
        <v>176</v>
      </c>
      <c r="F462" s="162" t="s">
        <v>1554</v>
      </c>
      <c r="L462" s="24"/>
      <c r="M462" s="163"/>
      <c r="N462" s="50"/>
      <c r="O462" s="50"/>
      <c r="P462" s="50"/>
      <c r="Q462" s="50"/>
      <c r="R462" s="50"/>
      <c r="S462" s="50"/>
      <c r="T462" s="51"/>
      <c r="AT462" s="12" t="s">
        <v>176</v>
      </c>
      <c r="AU462" s="12" t="s">
        <v>77</v>
      </c>
    </row>
    <row r="463" spans="2:51" s="172" customFormat="1" ht="12">
      <c r="B463" s="171"/>
      <c r="D463" s="161" t="s">
        <v>178</v>
      </c>
      <c r="F463" s="174" t="s">
        <v>1556</v>
      </c>
      <c r="H463" s="175">
        <v>117.494</v>
      </c>
      <c r="L463" s="171"/>
      <c r="M463" s="176"/>
      <c r="N463" s="177"/>
      <c r="O463" s="177"/>
      <c r="P463" s="177"/>
      <c r="Q463" s="177"/>
      <c r="R463" s="177"/>
      <c r="S463" s="177"/>
      <c r="T463" s="178"/>
      <c r="AT463" s="173" t="s">
        <v>178</v>
      </c>
      <c r="AU463" s="173" t="s">
        <v>77</v>
      </c>
      <c r="AV463" s="172" t="s">
        <v>77</v>
      </c>
      <c r="AW463" s="172" t="s">
        <v>3</v>
      </c>
      <c r="AX463" s="172" t="s">
        <v>75</v>
      </c>
      <c r="AY463" s="173" t="s">
        <v>167</v>
      </c>
    </row>
    <row r="464" spans="2:65" s="96" customFormat="1" ht="24" customHeight="1">
      <c r="B464" s="24"/>
      <c r="C464" s="149" t="s">
        <v>830</v>
      </c>
      <c r="D464" s="149" t="s">
        <v>169</v>
      </c>
      <c r="E464" s="150" t="s">
        <v>763</v>
      </c>
      <c r="F464" s="151" t="s">
        <v>764</v>
      </c>
      <c r="G464" s="152" t="s">
        <v>208</v>
      </c>
      <c r="H464" s="153">
        <v>1.536</v>
      </c>
      <c r="I464" s="3"/>
      <c r="J464" s="154">
        <f>ROUND(I464*H464,2)</f>
        <v>0</v>
      </c>
      <c r="K464" s="151" t="s">
        <v>173</v>
      </c>
      <c r="L464" s="24"/>
      <c r="M464" s="155" t="s">
        <v>1</v>
      </c>
      <c r="N464" s="156" t="s">
        <v>33</v>
      </c>
      <c r="O464" s="157">
        <v>0.211</v>
      </c>
      <c r="P464" s="157">
        <f>O464*H464</f>
        <v>0.324096</v>
      </c>
      <c r="Q464" s="157">
        <v>0.006</v>
      </c>
      <c r="R464" s="157">
        <f>Q464*H464</f>
        <v>0.009216</v>
      </c>
      <c r="S464" s="157">
        <v>0</v>
      </c>
      <c r="T464" s="158">
        <f>S464*H464</f>
        <v>0</v>
      </c>
      <c r="AR464" s="159" t="s">
        <v>291</v>
      </c>
      <c r="AT464" s="159" t="s">
        <v>169</v>
      </c>
      <c r="AU464" s="159" t="s">
        <v>77</v>
      </c>
      <c r="AY464" s="12" t="s">
        <v>167</v>
      </c>
      <c r="BE464" s="160">
        <f>IF(N464="základní",J464,0)</f>
        <v>0</v>
      </c>
      <c r="BF464" s="160">
        <f>IF(N464="snížená",J464,0)</f>
        <v>0</v>
      </c>
      <c r="BG464" s="160">
        <f>IF(N464="zákl. přenesená",J464,0)</f>
        <v>0</v>
      </c>
      <c r="BH464" s="160">
        <f>IF(N464="sníž. přenesená",J464,0)</f>
        <v>0</v>
      </c>
      <c r="BI464" s="160">
        <f>IF(N464="nulová",J464,0)</f>
        <v>0</v>
      </c>
      <c r="BJ464" s="12" t="s">
        <v>75</v>
      </c>
      <c r="BK464" s="160">
        <f>ROUND(I464*H464,2)</f>
        <v>0</v>
      </c>
      <c r="BL464" s="12" t="s">
        <v>291</v>
      </c>
      <c r="BM464" s="159" t="s">
        <v>1557</v>
      </c>
    </row>
    <row r="465" spans="2:47" s="96" customFormat="1" ht="19.5">
      <c r="B465" s="24"/>
      <c r="D465" s="161" t="s">
        <v>176</v>
      </c>
      <c r="F465" s="162" t="s">
        <v>766</v>
      </c>
      <c r="L465" s="24"/>
      <c r="M465" s="163"/>
      <c r="N465" s="50"/>
      <c r="O465" s="50"/>
      <c r="P465" s="50"/>
      <c r="Q465" s="50"/>
      <c r="R465" s="50"/>
      <c r="S465" s="50"/>
      <c r="T465" s="51"/>
      <c r="AT465" s="12" t="s">
        <v>176</v>
      </c>
      <c r="AU465" s="12" t="s">
        <v>77</v>
      </c>
    </row>
    <row r="466" spans="2:51" s="165" customFormat="1" ht="12">
      <c r="B466" s="164"/>
      <c r="D466" s="161" t="s">
        <v>178</v>
      </c>
      <c r="E466" s="166" t="s">
        <v>1</v>
      </c>
      <c r="F466" s="167" t="s">
        <v>1558</v>
      </c>
      <c r="H466" s="166" t="s">
        <v>1</v>
      </c>
      <c r="L466" s="164"/>
      <c r="M466" s="168"/>
      <c r="N466" s="169"/>
      <c r="O466" s="169"/>
      <c r="P466" s="169"/>
      <c r="Q466" s="169"/>
      <c r="R466" s="169"/>
      <c r="S466" s="169"/>
      <c r="T466" s="170"/>
      <c r="AT466" s="166" t="s">
        <v>178</v>
      </c>
      <c r="AU466" s="166" t="s">
        <v>77</v>
      </c>
      <c r="AV466" s="165" t="s">
        <v>75</v>
      </c>
      <c r="AW466" s="165" t="s">
        <v>25</v>
      </c>
      <c r="AX466" s="165" t="s">
        <v>68</v>
      </c>
      <c r="AY466" s="166" t="s">
        <v>167</v>
      </c>
    </row>
    <row r="467" spans="2:51" s="172" customFormat="1" ht="12">
      <c r="B467" s="171"/>
      <c r="D467" s="161" t="s">
        <v>178</v>
      </c>
      <c r="E467" s="173" t="s">
        <v>1</v>
      </c>
      <c r="F467" s="174" t="s">
        <v>1559</v>
      </c>
      <c r="H467" s="175">
        <v>0.768</v>
      </c>
      <c r="L467" s="171"/>
      <c r="M467" s="176"/>
      <c r="N467" s="177"/>
      <c r="O467" s="177"/>
      <c r="P467" s="177"/>
      <c r="Q467" s="177"/>
      <c r="R467" s="177"/>
      <c r="S467" s="177"/>
      <c r="T467" s="178"/>
      <c r="AT467" s="173" t="s">
        <v>178</v>
      </c>
      <c r="AU467" s="173" t="s">
        <v>77</v>
      </c>
      <c r="AV467" s="172" t="s">
        <v>77</v>
      </c>
      <c r="AW467" s="172" t="s">
        <v>25</v>
      </c>
      <c r="AX467" s="172" t="s">
        <v>68</v>
      </c>
      <c r="AY467" s="173" t="s">
        <v>167</v>
      </c>
    </row>
    <row r="468" spans="2:51" s="165" customFormat="1" ht="12">
      <c r="B468" s="164"/>
      <c r="D468" s="161" t="s">
        <v>178</v>
      </c>
      <c r="E468" s="166" t="s">
        <v>1</v>
      </c>
      <c r="F468" s="167" t="s">
        <v>1560</v>
      </c>
      <c r="H468" s="166" t="s">
        <v>1</v>
      </c>
      <c r="L468" s="164"/>
      <c r="M468" s="168"/>
      <c r="N468" s="169"/>
      <c r="O468" s="169"/>
      <c r="P468" s="169"/>
      <c r="Q468" s="169"/>
      <c r="R468" s="169"/>
      <c r="S468" s="169"/>
      <c r="T468" s="170"/>
      <c r="AT468" s="166" t="s">
        <v>178</v>
      </c>
      <c r="AU468" s="166" t="s">
        <v>77</v>
      </c>
      <c r="AV468" s="165" t="s">
        <v>75</v>
      </c>
      <c r="AW468" s="165" t="s">
        <v>25</v>
      </c>
      <c r="AX468" s="165" t="s">
        <v>68</v>
      </c>
      <c r="AY468" s="166" t="s">
        <v>167</v>
      </c>
    </row>
    <row r="469" spans="2:51" s="172" customFormat="1" ht="12">
      <c r="B469" s="171"/>
      <c r="D469" s="161" t="s">
        <v>178</v>
      </c>
      <c r="E469" s="173" t="s">
        <v>1</v>
      </c>
      <c r="F469" s="174" t="s">
        <v>1559</v>
      </c>
      <c r="H469" s="175">
        <v>0.768</v>
      </c>
      <c r="L469" s="171"/>
      <c r="M469" s="176"/>
      <c r="N469" s="177"/>
      <c r="O469" s="177"/>
      <c r="P469" s="177"/>
      <c r="Q469" s="177"/>
      <c r="R469" s="177"/>
      <c r="S469" s="177"/>
      <c r="T469" s="178"/>
      <c r="AT469" s="173" t="s">
        <v>178</v>
      </c>
      <c r="AU469" s="173" t="s">
        <v>77</v>
      </c>
      <c r="AV469" s="172" t="s">
        <v>77</v>
      </c>
      <c r="AW469" s="172" t="s">
        <v>25</v>
      </c>
      <c r="AX469" s="172" t="s">
        <v>68</v>
      </c>
      <c r="AY469" s="173" t="s">
        <v>167</v>
      </c>
    </row>
    <row r="470" spans="2:51" s="180" customFormat="1" ht="12">
      <c r="B470" s="179"/>
      <c r="D470" s="161" t="s">
        <v>178</v>
      </c>
      <c r="E470" s="181" t="s">
        <v>1</v>
      </c>
      <c r="F470" s="182" t="s">
        <v>204</v>
      </c>
      <c r="H470" s="183">
        <v>1.536</v>
      </c>
      <c r="L470" s="179"/>
      <c r="M470" s="184"/>
      <c r="N470" s="185"/>
      <c r="O470" s="185"/>
      <c r="P470" s="185"/>
      <c r="Q470" s="185"/>
      <c r="R470" s="185"/>
      <c r="S470" s="185"/>
      <c r="T470" s="186"/>
      <c r="AT470" s="181" t="s">
        <v>178</v>
      </c>
      <c r="AU470" s="181" t="s">
        <v>77</v>
      </c>
      <c r="AV470" s="180" t="s">
        <v>174</v>
      </c>
      <c r="AW470" s="180" t="s">
        <v>25</v>
      </c>
      <c r="AX470" s="180" t="s">
        <v>75</v>
      </c>
      <c r="AY470" s="181" t="s">
        <v>167</v>
      </c>
    </row>
    <row r="471" spans="2:65" s="96" customFormat="1" ht="16.5" customHeight="1">
      <c r="B471" s="24"/>
      <c r="C471" s="187" t="s">
        <v>835</v>
      </c>
      <c r="D471" s="187" t="s">
        <v>228</v>
      </c>
      <c r="E471" s="188" t="s">
        <v>717</v>
      </c>
      <c r="F471" s="189" t="s">
        <v>718</v>
      </c>
      <c r="G471" s="190" t="s">
        <v>208</v>
      </c>
      <c r="H471" s="191">
        <v>0.768</v>
      </c>
      <c r="I471" s="4"/>
      <c r="J471" s="205">
        <f>ROUND(I471*H471,2)</f>
        <v>0</v>
      </c>
      <c r="K471" s="189" t="s">
        <v>173</v>
      </c>
      <c r="L471" s="193"/>
      <c r="M471" s="194" t="s">
        <v>1</v>
      </c>
      <c r="N471" s="195" t="s">
        <v>33</v>
      </c>
      <c r="O471" s="157">
        <v>0</v>
      </c>
      <c r="P471" s="157">
        <f>O471*H471</f>
        <v>0</v>
      </c>
      <c r="Q471" s="157">
        <v>0.0009</v>
      </c>
      <c r="R471" s="157">
        <f>Q471*H471</f>
        <v>0.0006912</v>
      </c>
      <c r="S471" s="157">
        <v>0</v>
      </c>
      <c r="T471" s="158">
        <f>S471*H471</f>
        <v>0</v>
      </c>
      <c r="AR471" s="159" t="s">
        <v>435</v>
      </c>
      <c r="AT471" s="159" t="s">
        <v>228</v>
      </c>
      <c r="AU471" s="159" t="s">
        <v>77</v>
      </c>
      <c r="AY471" s="12" t="s">
        <v>167</v>
      </c>
      <c r="BE471" s="160">
        <f>IF(N471="základní",J471,0)</f>
        <v>0</v>
      </c>
      <c r="BF471" s="160">
        <f>IF(N471="snížená",J471,0)</f>
        <v>0</v>
      </c>
      <c r="BG471" s="160">
        <f>IF(N471="zákl. přenesená",J471,0)</f>
        <v>0</v>
      </c>
      <c r="BH471" s="160">
        <f>IF(N471="sníž. přenesená",J471,0)</f>
        <v>0</v>
      </c>
      <c r="BI471" s="160">
        <f>IF(N471="nulová",J471,0)</f>
        <v>0</v>
      </c>
      <c r="BJ471" s="12" t="s">
        <v>75</v>
      </c>
      <c r="BK471" s="160">
        <f>ROUND(I471*H471,2)</f>
        <v>0</v>
      </c>
      <c r="BL471" s="12" t="s">
        <v>291</v>
      </c>
      <c r="BM471" s="159" t="s">
        <v>1561</v>
      </c>
    </row>
    <row r="472" spans="2:47" s="96" customFormat="1" ht="12">
      <c r="B472" s="24"/>
      <c r="D472" s="161" t="s">
        <v>176</v>
      </c>
      <c r="F472" s="162" t="s">
        <v>718</v>
      </c>
      <c r="L472" s="24"/>
      <c r="M472" s="163"/>
      <c r="N472" s="50"/>
      <c r="O472" s="50"/>
      <c r="P472" s="50"/>
      <c r="Q472" s="50"/>
      <c r="R472" s="50"/>
      <c r="S472" s="50"/>
      <c r="T472" s="51"/>
      <c r="AT472" s="12" t="s">
        <v>176</v>
      </c>
      <c r="AU472" s="12" t="s">
        <v>77</v>
      </c>
    </row>
    <row r="473" spans="2:51" s="165" customFormat="1" ht="12">
      <c r="B473" s="164"/>
      <c r="D473" s="161" t="s">
        <v>178</v>
      </c>
      <c r="E473" s="166" t="s">
        <v>1</v>
      </c>
      <c r="F473" s="167" t="s">
        <v>1562</v>
      </c>
      <c r="H473" s="166" t="s">
        <v>1</v>
      </c>
      <c r="L473" s="164"/>
      <c r="M473" s="168"/>
      <c r="N473" s="169"/>
      <c r="O473" s="169"/>
      <c r="P473" s="169"/>
      <c r="Q473" s="169"/>
      <c r="R473" s="169"/>
      <c r="S473" s="169"/>
      <c r="T473" s="170"/>
      <c r="AT473" s="166" t="s">
        <v>178</v>
      </c>
      <c r="AU473" s="166" t="s">
        <v>77</v>
      </c>
      <c r="AV473" s="165" t="s">
        <v>75</v>
      </c>
      <c r="AW473" s="165" t="s">
        <v>25</v>
      </c>
      <c r="AX473" s="165" t="s">
        <v>68</v>
      </c>
      <c r="AY473" s="166" t="s">
        <v>167</v>
      </c>
    </row>
    <row r="474" spans="2:51" s="165" customFormat="1" ht="12">
      <c r="B474" s="164"/>
      <c r="D474" s="161" t="s">
        <v>178</v>
      </c>
      <c r="E474" s="166" t="s">
        <v>1</v>
      </c>
      <c r="F474" s="167" t="s">
        <v>1563</v>
      </c>
      <c r="H474" s="166" t="s">
        <v>1</v>
      </c>
      <c r="L474" s="164"/>
      <c r="M474" s="168"/>
      <c r="N474" s="169"/>
      <c r="O474" s="169"/>
      <c r="P474" s="169"/>
      <c r="Q474" s="169"/>
      <c r="R474" s="169"/>
      <c r="S474" s="169"/>
      <c r="T474" s="170"/>
      <c r="AT474" s="166" t="s">
        <v>178</v>
      </c>
      <c r="AU474" s="166" t="s">
        <v>77</v>
      </c>
      <c r="AV474" s="165" t="s">
        <v>75</v>
      </c>
      <c r="AW474" s="165" t="s">
        <v>25</v>
      </c>
      <c r="AX474" s="165" t="s">
        <v>68</v>
      </c>
      <c r="AY474" s="166" t="s">
        <v>167</v>
      </c>
    </row>
    <row r="475" spans="2:51" s="172" customFormat="1" ht="12">
      <c r="B475" s="171"/>
      <c r="D475" s="161" t="s">
        <v>178</v>
      </c>
      <c r="E475" s="173" t="s">
        <v>1</v>
      </c>
      <c r="F475" s="174" t="s">
        <v>1559</v>
      </c>
      <c r="H475" s="175">
        <v>0.768</v>
      </c>
      <c r="L475" s="171"/>
      <c r="M475" s="176"/>
      <c r="N475" s="177"/>
      <c r="O475" s="177"/>
      <c r="P475" s="177"/>
      <c r="Q475" s="177"/>
      <c r="R475" s="177"/>
      <c r="S475" s="177"/>
      <c r="T475" s="178"/>
      <c r="AT475" s="173" t="s">
        <v>178</v>
      </c>
      <c r="AU475" s="173" t="s">
        <v>77</v>
      </c>
      <c r="AV475" s="172" t="s">
        <v>77</v>
      </c>
      <c r="AW475" s="172" t="s">
        <v>25</v>
      </c>
      <c r="AX475" s="172" t="s">
        <v>75</v>
      </c>
      <c r="AY475" s="173" t="s">
        <v>167</v>
      </c>
    </row>
    <row r="476" spans="2:65" s="96" customFormat="1" ht="16.5" customHeight="1">
      <c r="B476" s="24"/>
      <c r="C476" s="187" t="s">
        <v>843</v>
      </c>
      <c r="D476" s="187" t="s">
        <v>228</v>
      </c>
      <c r="E476" s="188" t="s">
        <v>1564</v>
      </c>
      <c r="F476" s="189" t="s">
        <v>1565</v>
      </c>
      <c r="G476" s="190" t="s">
        <v>208</v>
      </c>
      <c r="H476" s="191">
        <v>0.768</v>
      </c>
      <c r="I476" s="4"/>
      <c r="J476" s="205">
        <f>ROUND(I476*H476,2)</f>
        <v>0</v>
      </c>
      <c r="K476" s="189" t="s">
        <v>1</v>
      </c>
      <c r="L476" s="193"/>
      <c r="M476" s="194" t="s">
        <v>1</v>
      </c>
      <c r="N476" s="195" t="s">
        <v>33</v>
      </c>
      <c r="O476" s="157">
        <v>0</v>
      </c>
      <c r="P476" s="157">
        <f>O476*H476</f>
        <v>0</v>
      </c>
      <c r="Q476" s="157">
        <v>0.0009</v>
      </c>
      <c r="R476" s="157">
        <f>Q476*H476</f>
        <v>0.0006912</v>
      </c>
      <c r="S476" s="157">
        <v>0</v>
      </c>
      <c r="T476" s="158">
        <f>S476*H476</f>
        <v>0</v>
      </c>
      <c r="AR476" s="159" t="s">
        <v>435</v>
      </c>
      <c r="AT476" s="159" t="s">
        <v>228</v>
      </c>
      <c r="AU476" s="159" t="s">
        <v>77</v>
      </c>
      <c r="AY476" s="12" t="s">
        <v>167</v>
      </c>
      <c r="BE476" s="160">
        <f>IF(N476="základní",J476,0)</f>
        <v>0</v>
      </c>
      <c r="BF476" s="160">
        <f>IF(N476="snížená",J476,0)</f>
        <v>0</v>
      </c>
      <c r="BG476" s="160">
        <f>IF(N476="zákl. přenesená",J476,0)</f>
        <v>0</v>
      </c>
      <c r="BH476" s="160">
        <f>IF(N476="sníž. přenesená",J476,0)</f>
        <v>0</v>
      </c>
      <c r="BI476" s="160">
        <f>IF(N476="nulová",J476,0)</f>
        <v>0</v>
      </c>
      <c r="BJ476" s="12" t="s">
        <v>75</v>
      </c>
      <c r="BK476" s="160">
        <f>ROUND(I476*H476,2)</f>
        <v>0</v>
      </c>
      <c r="BL476" s="12" t="s">
        <v>291</v>
      </c>
      <c r="BM476" s="159" t="s">
        <v>1566</v>
      </c>
    </row>
    <row r="477" spans="2:47" s="96" customFormat="1" ht="12">
      <c r="B477" s="24"/>
      <c r="D477" s="161" t="s">
        <v>176</v>
      </c>
      <c r="F477" s="162" t="s">
        <v>1565</v>
      </c>
      <c r="L477" s="24"/>
      <c r="M477" s="163"/>
      <c r="N477" s="50"/>
      <c r="O477" s="50"/>
      <c r="P477" s="50"/>
      <c r="Q477" s="50"/>
      <c r="R477" s="50"/>
      <c r="S477" s="50"/>
      <c r="T477" s="51"/>
      <c r="AT477" s="12" t="s">
        <v>176</v>
      </c>
      <c r="AU477" s="12" t="s">
        <v>77</v>
      </c>
    </row>
    <row r="478" spans="2:51" s="165" customFormat="1" ht="12">
      <c r="B478" s="164"/>
      <c r="D478" s="161" t="s">
        <v>178</v>
      </c>
      <c r="E478" s="166" t="s">
        <v>1</v>
      </c>
      <c r="F478" s="167" t="s">
        <v>1562</v>
      </c>
      <c r="H478" s="166" t="s">
        <v>1</v>
      </c>
      <c r="L478" s="164"/>
      <c r="M478" s="168"/>
      <c r="N478" s="169"/>
      <c r="O478" s="169"/>
      <c r="P478" s="169"/>
      <c r="Q478" s="169"/>
      <c r="R478" s="169"/>
      <c r="S478" s="169"/>
      <c r="T478" s="170"/>
      <c r="AT478" s="166" t="s">
        <v>178</v>
      </c>
      <c r="AU478" s="166" t="s">
        <v>77</v>
      </c>
      <c r="AV478" s="165" t="s">
        <v>75</v>
      </c>
      <c r="AW478" s="165" t="s">
        <v>25</v>
      </c>
      <c r="AX478" s="165" t="s">
        <v>68</v>
      </c>
      <c r="AY478" s="166" t="s">
        <v>167</v>
      </c>
    </row>
    <row r="479" spans="2:51" s="165" customFormat="1" ht="12">
      <c r="B479" s="164"/>
      <c r="D479" s="161" t="s">
        <v>178</v>
      </c>
      <c r="E479" s="166" t="s">
        <v>1</v>
      </c>
      <c r="F479" s="167" t="s">
        <v>1560</v>
      </c>
      <c r="H479" s="166" t="s">
        <v>1</v>
      </c>
      <c r="L479" s="164"/>
      <c r="M479" s="168"/>
      <c r="N479" s="169"/>
      <c r="O479" s="169"/>
      <c r="P479" s="169"/>
      <c r="Q479" s="169"/>
      <c r="R479" s="169"/>
      <c r="S479" s="169"/>
      <c r="T479" s="170"/>
      <c r="AT479" s="166" t="s">
        <v>178</v>
      </c>
      <c r="AU479" s="166" t="s">
        <v>77</v>
      </c>
      <c r="AV479" s="165" t="s">
        <v>75</v>
      </c>
      <c r="AW479" s="165" t="s">
        <v>25</v>
      </c>
      <c r="AX479" s="165" t="s">
        <v>68</v>
      </c>
      <c r="AY479" s="166" t="s">
        <v>167</v>
      </c>
    </row>
    <row r="480" spans="2:51" s="172" customFormat="1" ht="12">
      <c r="B480" s="171"/>
      <c r="D480" s="161" t="s">
        <v>178</v>
      </c>
      <c r="E480" s="173" t="s">
        <v>1</v>
      </c>
      <c r="F480" s="174" t="s">
        <v>1559</v>
      </c>
      <c r="H480" s="175">
        <v>0.768</v>
      </c>
      <c r="L480" s="171"/>
      <c r="M480" s="176"/>
      <c r="N480" s="177"/>
      <c r="O480" s="177"/>
      <c r="P480" s="177"/>
      <c r="Q480" s="177"/>
      <c r="R480" s="177"/>
      <c r="S480" s="177"/>
      <c r="T480" s="178"/>
      <c r="AT480" s="173" t="s">
        <v>178</v>
      </c>
      <c r="AU480" s="173" t="s">
        <v>77</v>
      </c>
      <c r="AV480" s="172" t="s">
        <v>77</v>
      </c>
      <c r="AW480" s="172" t="s">
        <v>25</v>
      </c>
      <c r="AX480" s="172" t="s">
        <v>75</v>
      </c>
      <c r="AY480" s="173" t="s">
        <v>167</v>
      </c>
    </row>
    <row r="481" spans="2:65" s="96" customFormat="1" ht="16.5" customHeight="1">
      <c r="B481" s="24"/>
      <c r="C481" s="149" t="s">
        <v>848</v>
      </c>
      <c r="D481" s="149" t="s">
        <v>169</v>
      </c>
      <c r="E481" s="150" t="s">
        <v>1567</v>
      </c>
      <c r="F481" s="151" t="s">
        <v>1568</v>
      </c>
      <c r="G481" s="152" t="s">
        <v>208</v>
      </c>
      <c r="H481" s="153">
        <v>0</v>
      </c>
      <c r="I481" s="3"/>
      <c r="J481" s="154">
        <f>ROUND(I481*H481,2)</f>
        <v>0</v>
      </c>
      <c r="K481" s="151" t="s">
        <v>1</v>
      </c>
      <c r="L481" s="24"/>
      <c r="M481" s="155" t="s">
        <v>1</v>
      </c>
      <c r="N481" s="156" t="s">
        <v>33</v>
      </c>
      <c r="O481" s="157">
        <v>0</v>
      </c>
      <c r="P481" s="157">
        <f>O481*H481</f>
        <v>0</v>
      </c>
      <c r="Q481" s="157">
        <v>0</v>
      </c>
      <c r="R481" s="157">
        <f>Q481*H481</f>
        <v>0</v>
      </c>
      <c r="S481" s="157">
        <v>0</v>
      </c>
      <c r="T481" s="158">
        <f>S481*H481</f>
        <v>0</v>
      </c>
      <c r="AR481" s="159" t="s">
        <v>291</v>
      </c>
      <c r="AT481" s="159" t="s">
        <v>169</v>
      </c>
      <c r="AU481" s="159" t="s">
        <v>77</v>
      </c>
      <c r="AY481" s="12" t="s">
        <v>167</v>
      </c>
      <c r="BE481" s="160">
        <f>IF(N481="základní",J481,0)</f>
        <v>0</v>
      </c>
      <c r="BF481" s="160">
        <f>IF(N481="snížená",J481,0)</f>
        <v>0</v>
      </c>
      <c r="BG481" s="160">
        <f>IF(N481="zákl. přenesená",J481,0)</f>
        <v>0</v>
      </c>
      <c r="BH481" s="160">
        <f>IF(N481="sníž. přenesená",J481,0)</f>
        <v>0</v>
      </c>
      <c r="BI481" s="160">
        <f>IF(N481="nulová",J481,0)</f>
        <v>0</v>
      </c>
      <c r="BJ481" s="12" t="s">
        <v>75</v>
      </c>
      <c r="BK481" s="160">
        <f>ROUND(I481*H481,2)</f>
        <v>0</v>
      </c>
      <c r="BL481" s="12" t="s">
        <v>291</v>
      </c>
      <c r="BM481" s="159" t="s">
        <v>1569</v>
      </c>
    </row>
    <row r="482" spans="2:47" s="96" customFormat="1" ht="78">
      <c r="B482" s="24"/>
      <c r="D482" s="161" t="s">
        <v>176</v>
      </c>
      <c r="F482" s="162" t="s">
        <v>1570</v>
      </c>
      <c r="L482" s="24"/>
      <c r="M482" s="163"/>
      <c r="N482" s="50"/>
      <c r="O482" s="50"/>
      <c r="P482" s="50"/>
      <c r="Q482" s="50"/>
      <c r="R482" s="50"/>
      <c r="S482" s="50"/>
      <c r="T482" s="51"/>
      <c r="AT482" s="12" t="s">
        <v>176</v>
      </c>
      <c r="AU482" s="12" t="s">
        <v>77</v>
      </c>
    </row>
    <row r="483" spans="2:65" s="96" customFormat="1" ht="24" customHeight="1">
      <c r="B483" s="24"/>
      <c r="C483" s="149" t="s">
        <v>856</v>
      </c>
      <c r="D483" s="149" t="s">
        <v>169</v>
      </c>
      <c r="E483" s="150" t="s">
        <v>1571</v>
      </c>
      <c r="F483" s="151" t="s">
        <v>1572</v>
      </c>
      <c r="G483" s="152" t="s">
        <v>216</v>
      </c>
      <c r="H483" s="153">
        <v>0.601</v>
      </c>
      <c r="I483" s="3"/>
      <c r="J483" s="154">
        <f>ROUND(I483*H483,2)</f>
        <v>0</v>
      </c>
      <c r="K483" s="151" t="s">
        <v>173</v>
      </c>
      <c r="L483" s="24"/>
      <c r="M483" s="155" t="s">
        <v>1</v>
      </c>
      <c r="N483" s="156" t="s">
        <v>33</v>
      </c>
      <c r="O483" s="157">
        <v>1.74</v>
      </c>
      <c r="P483" s="157">
        <f>O483*H483</f>
        <v>1.04574</v>
      </c>
      <c r="Q483" s="157">
        <v>0</v>
      </c>
      <c r="R483" s="157">
        <f>Q483*H483</f>
        <v>0</v>
      </c>
      <c r="S483" s="157">
        <v>0</v>
      </c>
      <c r="T483" s="158">
        <f>S483*H483</f>
        <v>0</v>
      </c>
      <c r="AR483" s="159" t="s">
        <v>291</v>
      </c>
      <c r="AT483" s="159" t="s">
        <v>169</v>
      </c>
      <c r="AU483" s="159" t="s">
        <v>77</v>
      </c>
      <c r="AY483" s="12" t="s">
        <v>167</v>
      </c>
      <c r="BE483" s="160">
        <f>IF(N483="základní",J483,0)</f>
        <v>0</v>
      </c>
      <c r="BF483" s="160">
        <f>IF(N483="snížená",J483,0)</f>
        <v>0</v>
      </c>
      <c r="BG483" s="160">
        <f>IF(N483="zákl. přenesená",J483,0)</f>
        <v>0</v>
      </c>
      <c r="BH483" s="160">
        <f>IF(N483="sníž. přenesená",J483,0)</f>
        <v>0</v>
      </c>
      <c r="BI483" s="160">
        <f>IF(N483="nulová",J483,0)</f>
        <v>0</v>
      </c>
      <c r="BJ483" s="12" t="s">
        <v>75</v>
      </c>
      <c r="BK483" s="160">
        <f>ROUND(I483*H483,2)</f>
        <v>0</v>
      </c>
      <c r="BL483" s="12" t="s">
        <v>291</v>
      </c>
      <c r="BM483" s="159" t="s">
        <v>1573</v>
      </c>
    </row>
    <row r="484" spans="2:47" s="96" customFormat="1" ht="29.25">
      <c r="B484" s="24"/>
      <c r="D484" s="161" t="s">
        <v>176</v>
      </c>
      <c r="F484" s="162" t="s">
        <v>1574</v>
      </c>
      <c r="L484" s="24"/>
      <c r="M484" s="163"/>
      <c r="N484" s="50"/>
      <c r="O484" s="50"/>
      <c r="P484" s="50"/>
      <c r="Q484" s="50"/>
      <c r="R484" s="50"/>
      <c r="S484" s="50"/>
      <c r="T484" s="51"/>
      <c r="AT484" s="12" t="s">
        <v>176</v>
      </c>
      <c r="AU484" s="12" t="s">
        <v>77</v>
      </c>
    </row>
    <row r="485" spans="2:63" s="137" customFormat="1" ht="22.9" customHeight="1">
      <c r="B485" s="136"/>
      <c r="D485" s="138" t="s">
        <v>67</v>
      </c>
      <c r="E485" s="147" t="s">
        <v>1575</v>
      </c>
      <c r="F485" s="147" t="s">
        <v>1576</v>
      </c>
      <c r="J485" s="148">
        <f>BK485</f>
        <v>0</v>
      </c>
      <c r="L485" s="136"/>
      <c r="M485" s="141"/>
      <c r="N485" s="142"/>
      <c r="O485" s="142"/>
      <c r="P485" s="143">
        <f>SUM(P486:P526)</f>
        <v>92.45701799999999</v>
      </c>
      <c r="Q485" s="142"/>
      <c r="R485" s="143">
        <f>SUM(R486:R526)</f>
        <v>0.48565</v>
      </c>
      <c r="S485" s="142"/>
      <c r="T485" s="144">
        <f>SUM(T486:T526)</f>
        <v>15.523916</v>
      </c>
      <c r="AR485" s="138" t="s">
        <v>77</v>
      </c>
      <c r="AT485" s="145" t="s">
        <v>67</v>
      </c>
      <c r="AU485" s="145" t="s">
        <v>75</v>
      </c>
      <c r="AY485" s="138" t="s">
        <v>167</v>
      </c>
      <c r="BK485" s="146">
        <f>SUM(BK486:BK526)</f>
        <v>0</v>
      </c>
    </row>
    <row r="486" spans="2:65" s="96" customFormat="1" ht="16.5" customHeight="1">
      <c r="B486" s="24"/>
      <c r="C486" s="149" t="s">
        <v>861</v>
      </c>
      <c r="D486" s="149" t="s">
        <v>169</v>
      </c>
      <c r="E486" s="150" t="s">
        <v>1577</v>
      </c>
      <c r="F486" s="151" t="s">
        <v>1578</v>
      </c>
      <c r="G486" s="152" t="s">
        <v>208</v>
      </c>
      <c r="H486" s="153">
        <v>130.912</v>
      </c>
      <c r="I486" s="3"/>
      <c r="J486" s="154">
        <f>ROUND(I486*H486,2)</f>
        <v>0</v>
      </c>
      <c r="K486" s="151" t="s">
        <v>173</v>
      </c>
      <c r="L486" s="24"/>
      <c r="M486" s="155" t="s">
        <v>1</v>
      </c>
      <c r="N486" s="156" t="s">
        <v>33</v>
      </c>
      <c r="O486" s="157">
        <v>0.09</v>
      </c>
      <c r="P486" s="157">
        <f>O486*H486</f>
        <v>11.78208</v>
      </c>
      <c r="Q486" s="157">
        <v>0</v>
      </c>
      <c r="R486" s="157">
        <f>Q486*H486</f>
        <v>0</v>
      </c>
      <c r="S486" s="157">
        <v>0.015</v>
      </c>
      <c r="T486" s="158">
        <f>S486*H486</f>
        <v>1.96368</v>
      </c>
      <c r="AR486" s="159" t="s">
        <v>291</v>
      </c>
      <c r="AT486" s="159" t="s">
        <v>169</v>
      </c>
      <c r="AU486" s="159" t="s">
        <v>77</v>
      </c>
      <c r="AY486" s="12" t="s">
        <v>167</v>
      </c>
      <c r="BE486" s="160">
        <f>IF(N486="základní",J486,0)</f>
        <v>0</v>
      </c>
      <c r="BF486" s="160">
        <f>IF(N486="snížená",J486,0)</f>
        <v>0</v>
      </c>
      <c r="BG486" s="160">
        <f>IF(N486="zákl. přenesená",J486,0)</f>
        <v>0</v>
      </c>
      <c r="BH486" s="160">
        <f>IF(N486="sníž. přenesená",J486,0)</f>
        <v>0</v>
      </c>
      <c r="BI486" s="160">
        <f>IF(N486="nulová",J486,0)</f>
        <v>0</v>
      </c>
      <c r="BJ486" s="12" t="s">
        <v>75</v>
      </c>
      <c r="BK486" s="160">
        <f>ROUND(I486*H486,2)</f>
        <v>0</v>
      </c>
      <c r="BL486" s="12" t="s">
        <v>291</v>
      </c>
      <c r="BM486" s="159" t="s">
        <v>1579</v>
      </c>
    </row>
    <row r="487" spans="2:47" s="96" customFormat="1" ht="29.25">
      <c r="B487" s="24"/>
      <c r="D487" s="161" t="s">
        <v>176</v>
      </c>
      <c r="F487" s="162" t="s">
        <v>1580</v>
      </c>
      <c r="L487" s="24"/>
      <c r="M487" s="163"/>
      <c r="N487" s="50"/>
      <c r="O487" s="50"/>
      <c r="P487" s="50"/>
      <c r="Q487" s="50"/>
      <c r="R487" s="50"/>
      <c r="S487" s="50"/>
      <c r="T487" s="51"/>
      <c r="AT487" s="12" t="s">
        <v>176</v>
      </c>
      <c r="AU487" s="12" t="s">
        <v>77</v>
      </c>
    </row>
    <row r="488" spans="2:51" s="165" customFormat="1" ht="12">
      <c r="B488" s="164"/>
      <c r="D488" s="161" t="s">
        <v>178</v>
      </c>
      <c r="E488" s="166" t="s">
        <v>1</v>
      </c>
      <c r="F488" s="167" t="s">
        <v>1536</v>
      </c>
      <c r="H488" s="166" t="s">
        <v>1</v>
      </c>
      <c r="L488" s="164"/>
      <c r="M488" s="168"/>
      <c r="N488" s="169"/>
      <c r="O488" s="169"/>
      <c r="P488" s="169"/>
      <c r="Q488" s="169"/>
      <c r="R488" s="169"/>
      <c r="S488" s="169"/>
      <c r="T488" s="170"/>
      <c r="AT488" s="166" t="s">
        <v>178</v>
      </c>
      <c r="AU488" s="166" t="s">
        <v>77</v>
      </c>
      <c r="AV488" s="165" t="s">
        <v>75</v>
      </c>
      <c r="AW488" s="165" t="s">
        <v>25</v>
      </c>
      <c r="AX488" s="165" t="s">
        <v>68</v>
      </c>
      <c r="AY488" s="166" t="s">
        <v>167</v>
      </c>
    </row>
    <row r="489" spans="2:51" s="172" customFormat="1" ht="12">
      <c r="B489" s="171"/>
      <c r="D489" s="161" t="s">
        <v>178</v>
      </c>
      <c r="E489" s="173" t="s">
        <v>1</v>
      </c>
      <c r="F489" s="174" t="s">
        <v>1537</v>
      </c>
      <c r="H489" s="175">
        <v>130.912</v>
      </c>
      <c r="L489" s="171"/>
      <c r="M489" s="176"/>
      <c r="N489" s="177"/>
      <c r="O489" s="177"/>
      <c r="P489" s="177"/>
      <c r="Q489" s="177"/>
      <c r="R489" s="177"/>
      <c r="S489" s="177"/>
      <c r="T489" s="178"/>
      <c r="AT489" s="173" t="s">
        <v>178</v>
      </c>
      <c r="AU489" s="173" t="s">
        <v>77</v>
      </c>
      <c r="AV489" s="172" t="s">
        <v>77</v>
      </c>
      <c r="AW489" s="172" t="s">
        <v>25</v>
      </c>
      <c r="AX489" s="172" t="s">
        <v>75</v>
      </c>
      <c r="AY489" s="173" t="s">
        <v>167</v>
      </c>
    </row>
    <row r="490" spans="2:65" s="96" customFormat="1" ht="24" customHeight="1">
      <c r="B490" s="24"/>
      <c r="C490" s="149" t="s">
        <v>866</v>
      </c>
      <c r="D490" s="149" t="s">
        <v>169</v>
      </c>
      <c r="E490" s="150" t="s">
        <v>1581</v>
      </c>
      <c r="F490" s="151" t="s">
        <v>1582</v>
      </c>
      <c r="G490" s="152" t="s">
        <v>727</v>
      </c>
      <c r="H490" s="153">
        <v>130.912</v>
      </c>
      <c r="I490" s="3"/>
      <c r="J490" s="154">
        <f>ROUND(I490*H490,2)</f>
        <v>0</v>
      </c>
      <c r="K490" s="151" t="s">
        <v>173</v>
      </c>
      <c r="L490" s="24"/>
      <c r="M490" s="155" t="s">
        <v>1</v>
      </c>
      <c r="N490" s="156" t="s">
        <v>33</v>
      </c>
      <c r="O490" s="157">
        <v>0.156</v>
      </c>
      <c r="P490" s="157">
        <f>O490*H490</f>
        <v>20.422272</v>
      </c>
      <c r="Q490" s="157">
        <v>0</v>
      </c>
      <c r="R490" s="157">
        <f>Q490*H490</f>
        <v>0</v>
      </c>
      <c r="S490" s="157">
        <v>0.023</v>
      </c>
      <c r="T490" s="158">
        <f>S490*H490</f>
        <v>3.010976</v>
      </c>
      <c r="AR490" s="159" t="s">
        <v>291</v>
      </c>
      <c r="AT490" s="159" t="s">
        <v>169</v>
      </c>
      <c r="AU490" s="159" t="s">
        <v>77</v>
      </c>
      <c r="AY490" s="12" t="s">
        <v>167</v>
      </c>
      <c r="BE490" s="160">
        <f>IF(N490="základní",J490,0)</f>
        <v>0</v>
      </c>
      <c r="BF490" s="160">
        <f>IF(N490="snížená",J490,0)</f>
        <v>0</v>
      </c>
      <c r="BG490" s="160">
        <f>IF(N490="zákl. přenesená",J490,0)</f>
        <v>0</v>
      </c>
      <c r="BH490" s="160">
        <f>IF(N490="sníž. přenesená",J490,0)</f>
        <v>0</v>
      </c>
      <c r="BI490" s="160">
        <f>IF(N490="nulová",J490,0)</f>
        <v>0</v>
      </c>
      <c r="BJ490" s="12" t="s">
        <v>75</v>
      </c>
      <c r="BK490" s="160">
        <f>ROUND(I490*H490,2)</f>
        <v>0</v>
      </c>
      <c r="BL490" s="12" t="s">
        <v>291</v>
      </c>
      <c r="BM490" s="159" t="s">
        <v>1583</v>
      </c>
    </row>
    <row r="491" spans="2:47" s="96" customFormat="1" ht="19.5">
      <c r="B491" s="24"/>
      <c r="D491" s="161" t="s">
        <v>176</v>
      </c>
      <c r="F491" s="162" t="s">
        <v>1584</v>
      </c>
      <c r="L491" s="24"/>
      <c r="M491" s="163"/>
      <c r="N491" s="50"/>
      <c r="O491" s="50"/>
      <c r="P491" s="50"/>
      <c r="Q491" s="50"/>
      <c r="R491" s="50"/>
      <c r="S491" s="50"/>
      <c r="T491" s="51"/>
      <c r="AT491" s="12" t="s">
        <v>176</v>
      </c>
      <c r="AU491" s="12" t="s">
        <v>77</v>
      </c>
    </row>
    <row r="492" spans="2:51" s="165" customFormat="1" ht="12">
      <c r="B492" s="164"/>
      <c r="D492" s="161" t="s">
        <v>178</v>
      </c>
      <c r="E492" s="166" t="s">
        <v>1</v>
      </c>
      <c r="F492" s="167" t="s">
        <v>1585</v>
      </c>
      <c r="H492" s="166" t="s">
        <v>1</v>
      </c>
      <c r="L492" s="164"/>
      <c r="M492" s="168"/>
      <c r="N492" s="169"/>
      <c r="O492" s="169"/>
      <c r="P492" s="169"/>
      <c r="Q492" s="169"/>
      <c r="R492" s="169"/>
      <c r="S492" s="169"/>
      <c r="T492" s="170"/>
      <c r="AT492" s="166" t="s">
        <v>178</v>
      </c>
      <c r="AU492" s="166" t="s">
        <v>77</v>
      </c>
      <c r="AV492" s="165" t="s">
        <v>75</v>
      </c>
      <c r="AW492" s="165" t="s">
        <v>25</v>
      </c>
      <c r="AX492" s="165" t="s">
        <v>68</v>
      </c>
      <c r="AY492" s="166" t="s">
        <v>167</v>
      </c>
    </row>
    <row r="493" spans="2:51" s="165" customFormat="1" ht="12">
      <c r="B493" s="164"/>
      <c r="D493" s="161" t="s">
        <v>178</v>
      </c>
      <c r="E493" s="166" t="s">
        <v>1</v>
      </c>
      <c r="F493" s="167" t="s">
        <v>1536</v>
      </c>
      <c r="H493" s="166" t="s">
        <v>1</v>
      </c>
      <c r="L493" s="164"/>
      <c r="M493" s="168"/>
      <c r="N493" s="169"/>
      <c r="O493" s="169"/>
      <c r="P493" s="169"/>
      <c r="Q493" s="169"/>
      <c r="R493" s="169"/>
      <c r="S493" s="169"/>
      <c r="T493" s="170"/>
      <c r="AT493" s="166" t="s">
        <v>178</v>
      </c>
      <c r="AU493" s="166" t="s">
        <v>77</v>
      </c>
      <c r="AV493" s="165" t="s">
        <v>75</v>
      </c>
      <c r="AW493" s="165" t="s">
        <v>25</v>
      </c>
      <c r="AX493" s="165" t="s">
        <v>68</v>
      </c>
      <c r="AY493" s="166" t="s">
        <v>167</v>
      </c>
    </row>
    <row r="494" spans="2:51" s="172" customFormat="1" ht="12">
      <c r="B494" s="171"/>
      <c r="D494" s="161" t="s">
        <v>178</v>
      </c>
      <c r="E494" s="173" t="s">
        <v>1</v>
      </c>
      <c r="F494" s="174" t="s">
        <v>1537</v>
      </c>
      <c r="H494" s="175">
        <v>130.912</v>
      </c>
      <c r="L494" s="171"/>
      <c r="M494" s="176"/>
      <c r="N494" s="177"/>
      <c r="O494" s="177"/>
      <c r="P494" s="177"/>
      <c r="Q494" s="177"/>
      <c r="R494" s="177"/>
      <c r="S494" s="177"/>
      <c r="T494" s="178"/>
      <c r="AT494" s="173" t="s">
        <v>178</v>
      </c>
      <c r="AU494" s="173" t="s">
        <v>77</v>
      </c>
      <c r="AV494" s="172" t="s">
        <v>77</v>
      </c>
      <c r="AW494" s="172" t="s">
        <v>25</v>
      </c>
      <c r="AX494" s="172" t="s">
        <v>75</v>
      </c>
      <c r="AY494" s="173" t="s">
        <v>167</v>
      </c>
    </row>
    <row r="495" spans="2:65" s="96" customFormat="1" ht="16.5" customHeight="1">
      <c r="B495" s="24"/>
      <c r="C495" s="149" t="s">
        <v>875</v>
      </c>
      <c r="D495" s="149" t="s">
        <v>169</v>
      </c>
      <c r="E495" s="150" t="s">
        <v>1586</v>
      </c>
      <c r="F495" s="151" t="s">
        <v>1587</v>
      </c>
      <c r="G495" s="152" t="s">
        <v>208</v>
      </c>
      <c r="H495" s="153">
        <v>116.34</v>
      </c>
      <c r="I495" s="3"/>
      <c r="J495" s="154">
        <f>ROUND(I495*H495,2)</f>
        <v>0</v>
      </c>
      <c r="K495" s="151" t="s">
        <v>173</v>
      </c>
      <c r="L495" s="24"/>
      <c r="M495" s="155" t="s">
        <v>1</v>
      </c>
      <c r="N495" s="156" t="s">
        <v>33</v>
      </c>
      <c r="O495" s="157">
        <v>0.08</v>
      </c>
      <c r="P495" s="157">
        <f>O495*H495</f>
        <v>9.3072</v>
      </c>
      <c r="Q495" s="157">
        <v>0</v>
      </c>
      <c r="R495" s="157">
        <f>Q495*H495</f>
        <v>0</v>
      </c>
      <c r="S495" s="157">
        <v>0.014</v>
      </c>
      <c r="T495" s="158">
        <f>S495*H495</f>
        <v>1.62876</v>
      </c>
      <c r="AR495" s="159" t="s">
        <v>291</v>
      </c>
      <c r="AT495" s="159" t="s">
        <v>169</v>
      </c>
      <c r="AU495" s="159" t="s">
        <v>77</v>
      </c>
      <c r="AY495" s="12" t="s">
        <v>167</v>
      </c>
      <c r="BE495" s="160">
        <f>IF(N495="základní",J495,0)</f>
        <v>0</v>
      </c>
      <c r="BF495" s="160">
        <f>IF(N495="snížená",J495,0)</f>
        <v>0</v>
      </c>
      <c r="BG495" s="160">
        <f>IF(N495="zákl. přenesená",J495,0)</f>
        <v>0</v>
      </c>
      <c r="BH495" s="160">
        <f>IF(N495="sníž. přenesená",J495,0)</f>
        <v>0</v>
      </c>
      <c r="BI495" s="160">
        <f>IF(N495="nulová",J495,0)</f>
        <v>0</v>
      </c>
      <c r="BJ495" s="12" t="s">
        <v>75</v>
      </c>
      <c r="BK495" s="160">
        <f>ROUND(I495*H495,2)</f>
        <v>0</v>
      </c>
      <c r="BL495" s="12" t="s">
        <v>291</v>
      </c>
      <c r="BM495" s="159" t="s">
        <v>1588</v>
      </c>
    </row>
    <row r="496" spans="2:47" s="96" customFormat="1" ht="19.5">
      <c r="B496" s="24"/>
      <c r="D496" s="161" t="s">
        <v>176</v>
      </c>
      <c r="F496" s="162" t="s">
        <v>1589</v>
      </c>
      <c r="L496" s="24"/>
      <c r="M496" s="163"/>
      <c r="N496" s="50"/>
      <c r="O496" s="50"/>
      <c r="P496" s="50"/>
      <c r="Q496" s="50"/>
      <c r="R496" s="50"/>
      <c r="S496" s="50"/>
      <c r="T496" s="51"/>
      <c r="AT496" s="12" t="s">
        <v>176</v>
      </c>
      <c r="AU496" s="12" t="s">
        <v>77</v>
      </c>
    </row>
    <row r="497" spans="2:51" s="165" customFormat="1" ht="12">
      <c r="B497" s="164"/>
      <c r="D497" s="161" t="s">
        <v>178</v>
      </c>
      <c r="E497" s="166" t="s">
        <v>1</v>
      </c>
      <c r="F497" s="167" t="s">
        <v>249</v>
      </c>
      <c r="H497" s="166" t="s">
        <v>1</v>
      </c>
      <c r="L497" s="164"/>
      <c r="M497" s="168"/>
      <c r="N497" s="169"/>
      <c r="O497" s="169"/>
      <c r="P497" s="169"/>
      <c r="Q497" s="169"/>
      <c r="R497" s="169"/>
      <c r="S497" s="169"/>
      <c r="T497" s="170"/>
      <c r="AT497" s="166" t="s">
        <v>178</v>
      </c>
      <c r="AU497" s="166" t="s">
        <v>77</v>
      </c>
      <c r="AV497" s="165" t="s">
        <v>75</v>
      </c>
      <c r="AW497" s="165" t="s">
        <v>25</v>
      </c>
      <c r="AX497" s="165" t="s">
        <v>68</v>
      </c>
      <c r="AY497" s="166" t="s">
        <v>167</v>
      </c>
    </row>
    <row r="498" spans="2:51" s="172" customFormat="1" ht="12">
      <c r="B498" s="171"/>
      <c r="D498" s="161" t="s">
        <v>178</v>
      </c>
      <c r="E498" s="173" t="s">
        <v>1</v>
      </c>
      <c r="F498" s="174" t="s">
        <v>1590</v>
      </c>
      <c r="H498" s="175">
        <v>116.34</v>
      </c>
      <c r="L498" s="171"/>
      <c r="M498" s="176"/>
      <c r="N498" s="177"/>
      <c r="O498" s="177"/>
      <c r="P498" s="177"/>
      <c r="Q498" s="177"/>
      <c r="R498" s="177"/>
      <c r="S498" s="177"/>
      <c r="T498" s="178"/>
      <c r="AT498" s="173" t="s">
        <v>178</v>
      </c>
      <c r="AU498" s="173" t="s">
        <v>77</v>
      </c>
      <c r="AV498" s="172" t="s">
        <v>77</v>
      </c>
      <c r="AW498" s="172" t="s">
        <v>25</v>
      </c>
      <c r="AX498" s="172" t="s">
        <v>75</v>
      </c>
      <c r="AY498" s="173" t="s">
        <v>167</v>
      </c>
    </row>
    <row r="499" spans="2:65" s="96" customFormat="1" ht="24" customHeight="1">
      <c r="B499" s="24"/>
      <c r="C499" s="149" t="s">
        <v>879</v>
      </c>
      <c r="D499" s="149" t="s">
        <v>169</v>
      </c>
      <c r="E499" s="150" t="s">
        <v>1591</v>
      </c>
      <c r="F499" s="151" t="s">
        <v>1592</v>
      </c>
      <c r="G499" s="152" t="s">
        <v>727</v>
      </c>
      <c r="H499" s="153">
        <v>129.3</v>
      </c>
      <c r="I499" s="3"/>
      <c r="J499" s="154">
        <f>ROUND(I499*H499,2)</f>
        <v>0</v>
      </c>
      <c r="K499" s="151" t="s">
        <v>173</v>
      </c>
      <c r="L499" s="24"/>
      <c r="M499" s="155" t="s">
        <v>1</v>
      </c>
      <c r="N499" s="156" t="s">
        <v>33</v>
      </c>
      <c r="O499" s="157">
        <v>0.186</v>
      </c>
      <c r="P499" s="157">
        <f>O499*H499</f>
        <v>24.0498</v>
      </c>
      <c r="Q499" s="157">
        <v>0</v>
      </c>
      <c r="R499" s="157">
        <f>Q499*H499</f>
        <v>0</v>
      </c>
      <c r="S499" s="157">
        <v>0.033</v>
      </c>
      <c r="T499" s="158">
        <f>S499*H499</f>
        <v>4.266900000000001</v>
      </c>
      <c r="AR499" s="159" t="s">
        <v>291</v>
      </c>
      <c r="AT499" s="159" t="s">
        <v>169</v>
      </c>
      <c r="AU499" s="159" t="s">
        <v>77</v>
      </c>
      <c r="AY499" s="12" t="s">
        <v>167</v>
      </c>
      <c r="BE499" s="160">
        <f>IF(N499="základní",J499,0)</f>
        <v>0</v>
      </c>
      <c r="BF499" s="160">
        <f>IF(N499="snížená",J499,0)</f>
        <v>0</v>
      </c>
      <c r="BG499" s="160">
        <f>IF(N499="zákl. přenesená",J499,0)</f>
        <v>0</v>
      </c>
      <c r="BH499" s="160">
        <f>IF(N499="sníž. přenesená",J499,0)</f>
        <v>0</v>
      </c>
      <c r="BI499" s="160">
        <f>IF(N499="nulová",J499,0)</f>
        <v>0</v>
      </c>
      <c r="BJ499" s="12" t="s">
        <v>75</v>
      </c>
      <c r="BK499" s="160">
        <f>ROUND(I499*H499,2)</f>
        <v>0</v>
      </c>
      <c r="BL499" s="12" t="s">
        <v>291</v>
      </c>
      <c r="BM499" s="159" t="s">
        <v>1593</v>
      </c>
    </row>
    <row r="500" spans="2:47" s="96" customFormat="1" ht="19.5">
      <c r="B500" s="24"/>
      <c r="D500" s="161" t="s">
        <v>176</v>
      </c>
      <c r="F500" s="162" t="s">
        <v>1594</v>
      </c>
      <c r="L500" s="24"/>
      <c r="M500" s="163"/>
      <c r="N500" s="50"/>
      <c r="O500" s="50"/>
      <c r="P500" s="50"/>
      <c r="Q500" s="50"/>
      <c r="R500" s="50"/>
      <c r="S500" s="50"/>
      <c r="T500" s="51"/>
      <c r="AT500" s="12" t="s">
        <v>176</v>
      </c>
      <c r="AU500" s="12" t="s">
        <v>77</v>
      </c>
    </row>
    <row r="501" spans="2:51" s="165" customFormat="1" ht="12">
      <c r="B501" s="164"/>
      <c r="D501" s="161" t="s">
        <v>178</v>
      </c>
      <c r="E501" s="166" t="s">
        <v>1</v>
      </c>
      <c r="F501" s="167" t="s">
        <v>1595</v>
      </c>
      <c r="H501" s="166" t="s">
        <v>1</v>
      </c>
      <c r="L501" s="164"/>
      <c r="M501" s="168"/>
      <c r="N501" s="169"/>
      <c r="O501" s="169"/>
      <c r="P501" s="169"/>
      <c r="Q501" s="169"/>
      <c r="R501" s="169"/>
      <c r="S501" s="169"/>
      <c r="T501" s="170"/>
      <c r="AT501" s="166" t="s">
        <v>178</v>
      </c>
      <c r="AU501" s="166" t="s">
        <v>77</v>
      </c>
      <c r="AV501" s="165" t="s">
        <v>75</v>
      </c>
      <c r="AW501" s="165" t="s">
        <v>25</v>
      </c>
      <c r="AX501" s="165" t="s">
        <v>68</v>
      </c>
      <c r="AY501" s="166" t="s">
        <v>167</v>
      </c>
    </row>
    <row r="502" spans="2:51" s="172" customFormat="1" ht="12">
      <c r="B502" s="171"/>
      <c r="D502" s="161" t="s">
        <v>178</v>
      </c>
      <c r="E502" s="173" t="s">
        <v>1</v>
      </c>
      <c r="F502" s="174" t="s">
        <v>1596</v>
      </c>
      <c r="H502" s="175">
        <v>129.3</v>
      </c>
      <c r="L502" s="171"/>
      <c r="M502" s="176"/>
      <c r="N502" s="177"/>
      <c r="O502" s="177"/>
      <c r="P502" s="177"/>
      <c r="Q502" s="177"/>
      <c r="R502" s="177"/>
      <c r="S502" s="177"/>
      <c r="T502" s="178"/>
      <c r="AT502" s="173" t="s">
        <v>178</v>
      </c>
      <c r="AU502" s="173" t="s">
        <v>77</v>
      </c>
      <c r="AV502" s="172" t="s">
        <v>77</v>
      </c>
      <c r="AW502" s="172" t="s">
        <v>25</v>
      </c>
      <c r="AX502" s="172" t="s">
        <v>75</v>
      </c>
      <c r="AY502" s="173" t="s">
        <v>167</v>
      </c>
    </row>
    <row r="503" spans="2:65" s="96" customFormat="1" ht="24" customHeight="1">
      <c r="B503" s="24"/>
      <c r="C503" s="149" t="s">
        <v>884</v>
      </c>
      <c r="D503" s="149" t="s">
        <v>169</v>
      </c>
      <c r="E503" s="150" t="s">
        <v>1597</v>
      </c>
      <c r="F503" s="151" t="s">
        <v>1598</v>
      </c>
      <c r="G503" s="152" t="s">
        <v>208</v>
      </c>
      <c r="H503" s="153">
        <v>116.34</v>
      </c>
      <c r="I503" s="3"/>
      <c r="J503" s="154">
        <f>ROUND(I503*H503,2)</f>
        <v>0</v>
      </c>
      <c r="K503" s="151" t="s">
        <v>173</v>
      </c>
      <c r="L503" s="24"/>
      <c r="M503" s="155" t="s">
        <v>1</v>
      </c>
      <c r="N503" s="156" t="s">
        <v>33</v>
      </c>
      <c r="O503" s="157">
        <v>0.136</v>
      </c>
      <c r="P503" s="157">
        <f>O503*H503</f>
        <v>15.82224</v>
      </c>
      <c r="Q503" s="157">
        <v>0</v>
      </c>
      <c r="R503" s="157">
        <f>Q503*H503</f>
        <v>0</v>
      </c>
      <c r="S503" s="157">
        <v>0.04</v>
      </c>
      <c r="T503" s="158">
        <f>S503*H503</f>
        <v>4.6536</v>
      </c>
      <c r="AR503" s="159" t="s">
        <v>291</v>
      </c>
      <c r="AT503" s="159" t="s">
        <v>169</v>
      </c>
      <c r="AU503" s="159" t="s">
        <v>77</v>
      </c>
      <c r="AY503" s="12" t="s">
        <v>167</v>
      </c>
      <c r="BE503" s="160">
        <f>IF(N503="základní",J503,0)</f>
        <v>0</v>
      </c>
      <c r="BF503" s="160">
        <f>IF(N503="snížená",J503,0)</f>
        <v>0</v>
      </c>
      <c r="BG503" s="160">
        <f>IF(N503="zákl. přenesená",J503,0)</f>
        <v>0</v>
      </c>
      <c r="BH503" s="160">
        <f>IF(N503="sníž. přenesená",J503,0)</f>
        <v>0</v>
      </c>
      <c r="BI503" s="160">
        <f>IF(N503="nulová",J503,0)</f>
        <v>0</v>
      </c>
      <c r="BJ503" s="12" t="s">
        <v>75</v>
      </c>
      <c r="BK503" s="160">
        <f>ROUND(I503*H503,2)</f>
        <v>0</v>
      </c>
      <c r="BL503" s="12" t="s">
        <v>291</v>
      </c>
      <c r="BM503" s="159" t="s">
        <v>1599</v>
      </c>
    </row>
    <row r="504" spans="2:47" s="96" customFormat="1" ht="19.5">
      <c r="B504" s="24"/>
      <c r="D504" s="161" t="s">
        <v>176</v>
      </c>
      <c r="F504" s="162" t="s">
        <v>1600</v>
      </c>
      <c r="L504" s="24"/>
      <c r="M504" s="163"/>
      <c r="N504" s="50"/>
      <c r="O504" s="50"/>
      <c r="P504" s="50"/>
      <c r="Q504" s="50"/>
      <c r="R504" s="50"/>
      <c r="S504" s="50"/>
      <c r="T504" s="51"/>
      <c r="AT504" s="12" t="s">
        <v>176</v>
      </c>
      <c r="AU504" s="12" t="s">
        <v>77</v>
      </c>
    </row>
    <row r="505" spans="2:51" s="165" customFormat="1" ht="12">
      <c r="B505" s="164"/>
      <c r="D505" s="161" t="s">
        <v>178</v>
      </c>
      <c r="E505" s="166" t="s">
        <v>1</v>
      </c>
      <c r="F505" s="167" t="s">
        <v>249</v>
      </c>
      <c r="H505" s="166" t="s">
        <v>1</v>
      </c>
      <c r="L505" s="164"/>
      <c r="M505" s="168"/>
      <c r="N505" s="169"/>
      <c r="O505" s="169"/>
      <c r="P505" s="169"/>
      <c r="Q505" s="169"/>
      <c r="R505" s="169"/>
      <c r="S505" s="169"/>
      <c r="T505" s="170"/>
      <c r="AT505" s="166" t="s">
        <v>178</v>
      </c>
      <c r="AU505" s="166" t="s">
        <v>77</v>
      </c>
      <c r="AV505" s="165" t="s">
        <v>75</v>
      </c>
      <c r="AW505" s="165" t="s">
        <v>25</v>
      </c>
      <c r="AX505" s="165" t="s">
        <v>68</v>
      </c>
      <c r="AY505" s="166" t="s">
        <v>167</v>
      </c>
    </row>
    <row r="506" spans="2:51" s="172" customFormat="1" ht="12">
      <c r="B506" s="171"/>
      <c r="D506" s="161" t="s">
        <v>178</v>
      </c>
      <c r="E506" s="173" t="s">
        <v>1</v>
      </c>
      <c r="F506" s="174" t="s">
        <v>1590</v>
      </c>
      <c r="H506" s="175">
        <v>116.34</v>
      </c>
      <c r="L506" s="171"/>
      <c r="M506" s="176"/>
      <c r="N506" s="177"/>
      <c r="O506" s="177"/>
      <c r="P506" s="177"/>
      <c r="Q506" s="177"/>
      <c r="R506" s="177"/>
      <c r="S506" s="177"/>
      <c r="T506" s="178"/>
      <c r="AT506" s="173" t="s">
        <v>178</v>
      </c>
      <c r="AU506" s="173" t="s">
        <v>77</v>
      </c>
      <c r="AV506" s="172" t="s">
        <v>77</v>
      </c>
      <c r="AW506" s="172" t="s">
        <v>25</v>
      </c>
      <c r="AX506" s="172" t="s">
        <v>75</v>
      </c>
      <c r="AY506" s="173" t="s">
        <v>167</v>
      </c>
    </row>
    <row r="507" spans="2:65" s="96" customFormat="1" ht="16.5" customHeight="1">
      <c r="B507" s="24"/>
      <c r="C507" s="149" t="s">
        <v>888</v>
      </c>
      <c r="D507" s="149" t="s">
        <v>169</v>
      </c>
      <c r="E507" s="150" t="s">
        <v>1601</v>
      </c>
      <c r="F507" s="151" t="s">
        <v>1602</v>
      </c>
      <c r="G507" s="152" t="s">
        <v>184</v>
      </c>
      <c r="H507" s="153">
        <v>1</v>
      </c>
      <c r="I507" s="3"/>
      <c r="J507" s="154">
        <f>ROUND(I507*H507,2)</f>
        <v>0</v>
      </c>
      <c r="K507" s="151" t="s">
        <v>1</v>
      </c>
      <c r="L507" s="24"/>
      <c r="M507" s="155" t="s">
        <v>1</v>
      </c>
      <c r="N507" s="156" t="s">
        <v>33</v>
      </c>
      <c r="O507" s="157">
        <v>0</v>
      </c>
      <c r="P507" s="157">
        <f>O507*H507</f>
        <v>0</v>
      </c>
      <c r="Q507" s="157">
        <v>0</v>
      </c>
      <c r="R507" s="157">
        <f>Q507*H507</f>
        <v>0</v>
      </c>
      <c r="S507" s="157">
        <v>0</v>
      </c>
      <c r="T507" s="158">
        <f>S507*H507</f>
        <v>0</v>
      </c>
      <c r="AR507" s="159" t="s">
        <v>174</v>
      </c>
      <c r="AT507" s="159" t="s">
        <v>169</v>
      </c>
      <c r="AU507" s="159" t="s">
        <v>77</v>
      </c>
      <c r="AY507" s="12" t="s">
        <v>167</v>
      </c>
      <c r="BE507" s="160">
        <f>IF(N507="základní",J507,0)</f>
        <v>0</v>
      </c>
      <c r="BF507" s="160">
        <f>IF(N507="snížená",J507,0)</f>
        <v>0</v>
      </c>
      <c r="BG507" s="160">
        <f>IF(N507="zákl. přenesená",J507,0)</f>
        <v>0</v>
      </c>
      <c r="BH507" s="160">
        <f>IF(N507="sníž. přenesená",J507,0)</f>
        <v>0</v>
      </c>
      <c r="BI507" s="160">
        <f>IF(N507="nulová",J507,0)</f>
        <v>0</v>
      </c>
      <c r="BJ507" s="12" t="s">
        <v>75</v>
      </c>
      <c r="BK507" s="160">
        <f>ROUND(I507*H507,2)</f>
        <v>0</v>
      </c>
      <c r="BL507" s="12" t="s">
        <v>174</v>
      </c>
      <c r="BM507" s="159" t="s">
        <v>1603</v>
      </c>
    </row>
    <row r="508" spans="2:47" s="96" customFormat="1" ht="19.5">
      <c r="B508" s="24"/>
      <c r="D508" s="161" t="s">
        <v>176</v>
      </c>
      <c r="F508" s="162" t="s">
        <v>1604</v>
      </c>
      <c r="L508" s="24"/>
      <c r="M508" s="163"/>
      <c r="N508" s="50"/>
      <c r="O508" s="50"/>
      <c r="P508" s="50"/>
      <c r="Q508" s="50"/>
      <c r="R508" s="50"/>
      <c r="S508" s="50"/>
      <c r="T508" s="51"/>
      <c r="AT508" s="12" t="s">
        <v>176</v>
      </c>
      <c r="AU508" s="12" t="s">
        <v>77</v>
      </c>
    </row>
    <row r="509" spans="2:65" s="96" customFormat="1" ht="24" customHeight="1">
      <c r="B509" s="24"/>
      <c r="C509" s="149" t="s">
        <v>895</v>
      </c>
      <c r="D509" s="149" t="s">
        <v>169</v>
      </c>
      <c r="E509" s="150" t="s">
        <v>1605</v>
      </c>
      <c r="F509" s="151" t="s">
        <v>1606</v>
      </c>
      <c r="G509" s="152" t="s">
        <v>208</v>
      </c>
      <c r="H509" s="153">
        <v>130.912</v>
      </c>
      <c r="I509" s="3"/>
      <c r="J509" s="154">
        <f>ROUND(I509*H509,2)</f>
        <v>0</v>
      </c>
      <c r="K509" s="151" t="s">
        <v>173</v>
      </c>
      <c r="L509" s="24"/>
      <c r="M509" s="155" t="s">
        <v>1</v>
      </c>
      <c r="N509" s="156" t="s">
        <v>33</v>
      </c>
      <c r="O509" s="157">
        <v>0.068</v>
      </c>
      <c r="P509" s="157">
        <f>O509*H509</f>
        <v>8.902016000000001</v>
      </c>
      <c r="Q509" s="157">
        <v>0</v>
      </c>
      <c r="R509" s="157">
        <f>Q509*H509</f>
        <v>0</v>
      </c>
      <c r="S509" s="157">
        <v>0</v>
      </c>
      <c r="T509" s="158">
        <f>S509*H509</f>
        <v>0</v>
      </c>
      <c r="AR509" s="159" t="s">
        <v>291</v>
      </c>
      <c r="AT509" s="159" t="s">
        <v>169</v>
      </c>
      <c r="AU509" s="159" t="s">
        <v>77</v>
      </c>
      <c r="AY509" s="12" t="s">
        <v>167</v>
      </c>
      <c r="BE509" s="160">
        <f>IF(N509="základní",J509,0)</f>
        <v>0</v>
      </c>
      <c r="BF509" s="160">
        <f>IF(N509="snížená",J509,0)</f>
        <v>0</v>
      </c>
      <c r="BG509" s="160">
        <f>IF(N509="zákl. přenesená",J509,0)</f>
        <v>0</v>
      </c>
      <c r="BH509" s="160">
        <f>IF(N509="sníž. přenesená",J509,0)</f>
        <v>0</v>
      </c>
      <c r="BI509" s="160">
        <f>IF(N509="nulová",J509,0)</f>
        <v>0</v>
      </c>
      <c r="BJ509" s="12" t="s">
        <v>75</v>
      </c>
      <c r="BK509" s="160">
        <f>ROUND(I509*H509,2)</f>
        <v>0</v>
      </c>
      <c r="BL509" s="12" t="s">
        <v>291</v>
      </c>
      <c r="BM509" s="159" t="s">
        <v>1607</v>
      </c>
    </row>
    <row r="510" spans="2:47" s="96" customFormat="1" ht="19.5">
      <c r="B510" s="24"/>
      <c r="D510" s="161" t="s">
        <v>176</v>
      </c>
      <c r="F510" s="162" t="s">
        <v>1608</v>
      </c>
      <c r="L510" s="24"/>
      <c r="M510" s="163"/>
      <c r="N510" s="50"/>
      <c r="O510" s="50"/>
      <c r="P510" s="50"/>
      <c r="Q510" s="50"/>
      <c r="R510" s="50"/>
      <c r="S510" s="50"/>
      <c r="T510" s="51"/>
      <c r="AT510" s="12" t="s">
        <v>176</v>
      </c>
      <c r="AU510" s="12" t="s">
        <v>77</v>
      </c>
    </row>
    <row r="511" spans="2:51" s="165" customFormat="1" ht="12">
      <c r="B511" s="164"/>
      <c r="D511" s="161" t="s">
        <v>178</v>
      </c>
      <c r="E511" s="166" t="s">
        <v>1</v>
      </c>
      <c r="F511" s="167" t="s">
        <v>1536</v>
      </c>
      <c r="H511" s="166" t="s">
        <v>1</v>
      </c>
      <c r="L511" s="164"/>
      <c r="M511" s="168"/>
      <c r="N511" s="169"/>
      <c r="O511" s="169"/>
      <c r="P511" s="169"/>
      <c r="Q511" s="169"/>
      <c r="R511" s="169"/>
      <c r="S511" s="169"/>
      <c r="T511" s="170"/>
      <c r="AT511" s="166" t="s">
        <v>178</v>
      </c>
      <c r="AU511" s="166" t="s">
        <v>77</v>
      </c>
      <c r="AV511" s="165" t="s">
        <v>75</v>
      </c>
      <c r="AW511" s="165" t="s">
        <v>25</v>
      </c>
      <c r="AX511" s="165" t="s">
        <v>68</v>
      </c>
      <c r="AY511" s="166" t="s">
        <v>167</v>
      </c>
    </row>
    <row r="512" spans="2:51" s="172" customFormat="1" ht="12">
      <c r="B512" s="171"/>
      <c r="D512" s="161" t="s">
        <v>178</v>
      </c>
      <c r="E512" s="173" t="s">
        <v>1</v>
      </c>
      <c r="F512" s="174" t="s">
        <v>1537</v>
      </c>
      <c r="H512" s="175">
        <v>130.912</v>
      </c>
      <c r="L512" s="171"/>
      <c r="M512" s="176"/>
      <c r="N512" s="177"/>
      <c r="O512" s="177"/>
      <c r="P512" s="177"/>
      <c r="Q512" s="177"/>
      <c r="R512" s="177"/>
      <c r="S512" s="177"/>
      <c r="T512" s="178"/>
      <c r="AT512" s="173" t="s">
        <v>178</v>
      </c>
      <c r="AU512" s="173" t="s">
        <v>77</v>
      </c>
      <c r="AV512" s="172" t="s">
        <v>77</v>
      </c>
      <c r="AW512" s="172" t="s">
        <v>25</v>
      </c>
      <c r="AX512" s="172" t="s">
        <v>75</v>
      </c>
      <c r="AY512" s="173" t="s">
        <v>167</v>
      </c>
    </row>
    <row r="513" spans="2:65" s="96" customFormat="1" ht="16.5" customHeight="1">
      <c r="B513" s="24"/>
      <c r="C513" s="187" t="s">
        <v>902</v>
      </c>
      <c r="D513" s="187" t="s">
        <v>228</v>
      </c>
      <c r="E513" s="188" t="s">
        <v>1609</v>
      </c>
      <c r="F513" s="189" t="s">
        <v>1610</v>
      </c>
      <c r="G513" s="190" t="s">
        <v>172</v>
      </c>
      <c r="H513" s="191">
        <v>0.628</v>
      </c>
      <c r="I513" s="4"/>
      <c r="J513" s="205">
        <f>ROUND(I513*H513,2)</f>
        <v>0</v>
      </c>
      <c r="K513" s="189" t="s">
        <v>173</v>
      </c>
      <c r="L513" s="193"/>
      <c r="M513" s="194" t="s">
        <v>1</v>
      </c>
      <c r="N513" s="195" t="s">
        <v>33</v>
      </c>
      <c r="O513" s="157">
        <v>0</v>
      </c>
      <c r="P513" s="157">
        <f>O513*H513</f>
        <v>0</v>
      </c>
      <c r="Q513" s="157">
        <v>0.55</v>
      </c>
      <c r="R513" s="157">
        <f>Q513*H513</f>
        <v>0.34540000000000004</v>
      </c>
      <c r="S513" s="157">
        <v>0</v>
      </c>
      <c r="T513" s="158">
        <f>S513*H513</f>
        <v>0</v>
      </c>
      <c r="AR513" s="159" t="s">
        <v>435</v>
      </c>
      <c r="AT513" s="159" t="s">
        <v>228</v>
      </c>
      <c r="AU513" s="159" t="s">
        <v>77</v>
      </c>
      <c r="AY513" s="12" t="s">
        <v>167</v>
      </c>
      <c r="BE513" s="160">
        <f>IF(N513="základní",J513,0)</f>
        <v>0</v>
      </c>
      <c r="BF513" s="160">
        <f>IF(N513="snížená",J513,0)</f>
        <v>0</v>
      </c>
      <c r="BG513" s="160">
        <f>IF(N513="zákl. přenesená",J513,0)</f>
        <v>0</v>
      </c>
      <c r="BH513" s="160">
        <f>IF(N513="sníž. přenesená",J513,0)</f>
        <v>0</v>
      </c>
      <c r="BI513" s="160">
        <f>IF(N513="nulová",J513,0)</f>
        <v>0</v>
      </c>
      <c r="BJ513" s="12" t="s">
        <v>75</v>
      </c>
      <c r="BK513" s="160">
        <f>ROUND(I513*H513,2)</f>
        <v>0</v>
      </c>
      <c r="BL513" s="12" t="s">
        <v>291</v>
      </c>
      <c r="BM513" s="159" t="s">
        <v>1611</v>
      </c>
    </row>
    <row r="514" spans="2:47" s="96" customFormat="1" ht="12">
      <c r="B514" s="24"/>
      <c r="D514" s="161" t="s">
        <v>176</v>
      </c>
      <c r="F514" s="162" t="s">
        <v>1610</v>
      </c>
      <c r="L514" s="24"/>
      <c r="M514" s="163"/>
      <c r="N514" s="50"/>
      <c r="O514" s="50"/>
      <c r="P514" s="50"/>
      <c r="Q514" s="50"/>
      <c r="R514" s="50"/>
      <c r="S514" s="50"/>
      <c r="T514" s="51"/>
      <c r="AT514" s="12" t="s">
        <v>176</v>
      </c>
      <c r="AU514" s="12" t="s">
        <v>77</v>
      </c>
    </row>
    <row r="515" spans="2:51" s="165" customFormat="1" ht="12">
      <c r="B515" s="164"/>
      <c r="D515" s="161" t="s">
        <v>178</v>
      </c>
      <c r="E515" s="166" t="s">
        <v>1</v>
      </c>
      <c r="F515" s="167" t="s">
        <v>1612</v>
      </c>
      <c r="H515" s="166" t="s">
        <v>1</v>
      </c>
      <c r="L515" s="164"/>
      <c r="M515" s="168"/>
      <c r="N515" s="169"/>
      <c r="O515" s="169"/>
      <c r="P515" s="169"/>
      <c r="Q515" s="169"/>
      <c r="R515" s="169"/>
      <c r="S515" s="169"/>
      <c r="T515" s="170"/>
      <c r="AT515" s="166" t="s">
        <v>178</v>
      </c>
      <c r="AU515" s="166" t="s">
        <v>77</v>
      </c>
      <c r="AV515" s="165" t="s">
        <v>75</v>
      </c>
      <c r="AW515" s="165" t="s">
        <v>25</v>
      </c>
      <c r="AX515" s="165" t="s">
        <v>68</v>
      </c>
      <c r="AY515" s="166" t="s">
        <v>167</v>
      </c>
    </row>
    <row r="516" spans="2:51" s="172" customFormat="1" ht="12">
      <c r="B516" s="171"/>
      <c r="D516" s="161" t="s">
        <v>178</v>
      </c>
      <c r="E516" s="173" t="s">
        <v>1</v>
      </c>
      <c r="F516" s="174" t="s">
        <v>1613</v>
      </c>
      <c r="H516" s="175">
        <v>0.628</v>
      </c>
      <c r="L516" s="171"/>
      <c r="M516" s="176"/>
      <c r="N516" s="177"/>
      <c r="O516" s="177"/>
      <c r="P516" s="177"/>
      <c r="Q516" s="177"/>
      <c r="R516" s="177"/>
      <c r="S516" s="177"/>
      <c r="T516" s="178"/>
      <c r="AT516" s="173" t="s">
        <v>178</v>
      </c>
      <c r="AU516" s="173" t="s">
        <v>77</v>
      </c>
      <c r="AV516" s="172" t="s">
        <v>77</v>
      </c>
      <c r="AW516" s="172" t="s">
        <v>25</v>
      </c>
      <c r="AX516" s="172" t="s">
        <v>75</v>
      </c>
      <c r="AY516" s="173" t="s">
        <v>167</v>
      </c>
    </row>
    <row r="517" spans="2:65" s="96" customFormat="1" ht="16.5" customHeight="1">
      <c r="B517" s="24"/>
      <c r="C517" s="149" t="s">
        <v>910</v>
      </c>
      <c r="D517" s="149" t="s">
        <v>169</v>
      </c>
      <c r="E517" s="150" t="s">
        <v>1614</v>
      </c>
      <c r="F517" s="151" t="s">
        <v>1615</v>
      </c>
      <c r="G517" s="152" t="s">
        <v>208</v>
      </c>
      <c r="H517" s="153">
        <v>12.773</v>
      </c>
      <c r="I517" s="3"/>
      <c r="J517" s="154">
        <f>ROUND(I517*H517,2)</f>
        <v>0</v>
      </c>
      <c r="K517" s="151" t="s">
        <v>173</v>
      </c>
      <c r="L517" s="24"/>
      <c r="M517" s="155" t="s">
        <v>1</v>
      </c>
      <c r="N517" s="156" t="s">
        <v>33</v>
      </c>
      <c r="O517" s="157">
        <v>0.17</v>
      </c>
      <c r="P517" s="157">
        <f>O517*H517</f>
        <v>2.1714100000000003</v>
      </c>
      <c r="Q517" s="157">
        <v>0</v>
      </c>
      <c r="R517" s="157">
        <f>Q517*H517</f>
        <v>0</v>
      </c>
      <c r="S517" s="157">
        <v>0</v>
      </c>
      <c r="T517" s="158">
        <f>S517*H517</f>
        <v>0</v>
      </c>
      <c r="AR517" s="159" t="s">
        <v>291</v>
      </c>
      <c r="AT517" s="159" t="s">
        <v>169</v>
      </c>
      <c r="AU517" s="159" t="s">
        <v>77</v>
      </c>
      <c r="AY517" s="12" t="s">
        <v>167</v>
      </c>
      <c r="BE517" s="160">
        <f>IF(N517="základní",J517,0)</f>
        <v>0</v>
      </c>
      <c r="BF517" s="160">
        <f>IF(N517="snížená",J517,0)</f>
        <v>0</v>
      </c>
      <c r="BG517" s="160">
        <f>IF(N517="zákl. přenesená",J517,0)</f>
        <v>0</v>
      </c>
      <c r="BH517" s="160">
        <f>IF(N517="sníž. přenesená",J517,0)</f>
        <v>0</v>
      </c>
      <c r="BI517" s="160">
        <f>IF(N517="nulová",J517,0)</f>
        <v>0</v>
      </c>
      <c r="BJ517" s="12" t="s">
        <v>75</v>
      </c>
      <c r="BK517" s="160">
        <f>ROUND(I517*H517,2)</f>
        <v>0</v>
      </c>
      <c r="BL517" s="12" t="s">
        <v>291</v>
      </c>
      <c r="BM517" s="159" t="s">
        <v>1616</v>
      </c>
    </row>
    <row r="518" spans="2:47" s="96" customFormat="1" ht="12">
      <c r="B518" s="24"/>
      <c r="D518" s="161" t="s">
        <v>176</v>
      </c>
      <c r="F518" s="162" t="s">
        <v>1617</v>
      </c>
      <c r="L518" s="24"/>
      <c r="M518" s="163"/>
      <c r="N518" s="50"/>
      <c r="O518" s="50"/>
      <c r="P518" s="50"/>
      <c r="Q518" s="50"/>
      <c r="R518" s="50"/>
      <c r="S518" s="50"/>
      <c r="T518" s="51"/>
      <c r="AT518" s="12" t="s">
        <v>176</v>
      </c>
      <c r="AU518" s="12" t="s">
        <v>77</v>
      </c>
    </row>
    <row r="519" spans="2:51" s="165" customFormat="1" ht="12">
      <c r="B519" s="164"/>
      <c r="D519" s="161" t="s">
        <v>178</v>
      </c>
      <c r="E519" s="166" t="s">
        <v>1</v>
      </c>
      <c r="F519" s="167" t="s">
        <v>1618</v>
      </c>
      <c r="H519" s="166" t="s">
        <v>1</v>
      </c>
      <c r="L519" s="164"/>
      <c r="M519" s="168"/>
      <c r="N519" s="169"/>
      <c r="O519" s="169"/>
      <c r="P519" s="169"/>
      <c r="Q519" s="169"/>
      <c r="R519" s="169"/>
      <c r="S519" s="169"/>
      <c r="T519" s="170"/>
      <c r="AT519" s="166" t="s">
        <v>178</v>
      </c>
      <c r="AU519" s="166" t="s">
        <v>77</v>
      </c>
      <c r="AV519" s="165" t="s">
        <v>75</v>
      </c>
      <c r="AW519" s="165" t="s">
        <v>25</v>
      </c>
      <c r="AX519" s="165" t="s">
        <v>68</v>
      </c>
      <c r="AY519" s="166" t="s">
        <v>167</v>
      </c>
    </row>
    <row r="520" spans="2:51" s="172" customFormat="1" ht="12">
      <c r="B520" s="171"/>
      <c r="D520" s="161" t="s">
        <v>178</v>
      </c>
      <c r="E520" s="173" t="s">
        <v>1</v>
      </c>
      <c r="F520" s="174" t="s">
        <v>1619</v>
      </c>
      <c r="H520" s="175">
        <v>12.773</v>
      </c>
      <c r="L520" s="171"/>
      <c r="M520" s="176"/>
      <c r="N520" s="177"/>
      <c r="O520" s="177"/>
      <c r="P520" s="177"/>
      <c r="Q520" s="177"/>
      <c r="R520" s="177"/>
      <c r="S520" s="177"/>
      <c r="T520" s="178"/>
      <c r="AT520" s="173" t="s">
        <v>178</v>
      </c>
      <c r="AU520" s="173" t="s">
        <v>77</v>
      </c>
      <c r="AV520" s="172" t="s">
        <v>77</v>
      </c>
      <c r="AW520" s="172" t="s">
        <v>25</v>
      </c>
      <c r="AX520" s="172" t="s">
        <v>68</v>
      </c>
      <c r="AY520" s="173" t="s">
        <v>167</v>
      </c>
    </row>
    <row r="521" spans="2:51" s="180" customFormat="1" ht="12">
      <c r="B521" s="179"/>
      <c r="D521" s="161" t="s">
        <v>178</v>
      </c>
      <c r="E521" s="181" t="s">
        <v>1</v>
      </c>
      <c r="F521" s="182" t="s">
        <v>204</v>
      </c>
      <c r="H521" s="183">
        <v>12.773</v>
      </c>
      <c r="L521" s="179"/>
      <c r="M521" s="184"/>
      <c r="N521" s="185"/>
      <c r="O521" s="185"/>
      <c r="P521" s="185"/>
      <c r="Q521" s="185"/>
      <c r="R521" s="185"/>
      <c r="S521" s="185"/>
      <c r="T521" s="186"/>
      <c r="AT521" s="181" t="s">
        <v>178</v>
      </c>
      <c r="AU521" s="181" t="s">
        <v>77</v>
      </c>
      <c r="AV521" s="180" t="s">
        <v>174</v>
      </c>
      <c r="AW521" s="180" t="s">
        <v>25</v>
      </c>
      <c r="AX521" s="180" t="s">
        <v>75</v>
      </c>
      <c r="AY521" s="181" t="s">
        <v>167</v>
      </c>
    </row>
    <row r="522" spans="2:65" s="96" customFormat="1" ht="16.5" customHeight="1">
      <c r="B522" s="24"/>
      <c r="C522" s="187" t="s">
        <v>919</v>
      </c>
      <c r="D522" s="187" t="s">
        <v>228</v>
      </c>
      <c r="E522" s="188" t="s">
        <v>1620</v>
      </c>
      <c r="F522" s="189" t="s">
        <v>1621</v>
      </c>
      <c r="G522" s="190" t="s">
        <v>172</v>
      </c>
      <c r="H522" s="191">
        <v>0.255</v>
      </c>
      <c r="I522" s="4"/>
      <c r="J522" s="205">
        <f>ROUND(I522*H522,2)</f>
        <v>0</v>
      </c>
      <c r="K522" s="189" t="s">
        <v>173</v>
      </c>
      <c r="L522" s="193"/>
      <c r="M522" s="194" t="s">
        <v>1</v>
      </c>
      <c r="N522" s="195" t="s">
        <v>33</v>
      </c>
      <c r="O522" s="157">
        <v>0</v>
      </c>
      <c r="P522" s="157">
        <f>O522*H522</f>
        <v>0</v>
      </c>
      <c r="Q522" s="157">
        <v>0.55</v>
      </c>
      <c r="R522" s="157">
        <f>Q522*H522</f>
        <v>0.14025</v>
      </c>
      <c r="S522" s="157">
        <v>0</v>
      </c>
      <c r="T522" s="158">
        <f>S522*H522</f>
        <v>0</v>
      </c>
      <c r="AR522" s="159" t="s">
        <v>435</v>
      </c>
      <c r="AT522" s="159" t="s">
        <v>228</v>
      </c>
      <c r="AU522" s="159" t="s">
        <v>77</v>
      </c>
      <c r="AY522" s="12" t="s">
        <v>167</v>
      </c>
      <c r="BE522" s="160">
        <f>IF(N522="základní",J522,0)</f>
        <v>0</v>
      </c>
      <c r="BF522" s="160">
        <f>IF(N522="snížená",J522,0)</f>
        <v>0</v>
      </c>
      <c r="BG522" s="160">
        <f>IF(N522="zákl. přenesená",J522,0)</f>
        <v>0</v>
      </c>
      <c r="BH522" s="160">
        <f>IF(N522="sníž. přenesená",J522,0)</f>
        <v>0</v>
      </c>
      <c r="BI522" s="160">
        <f>IF(N522="nulová",J522,0)</f>
        <v>0</v>
      </c>
      <c r="BJ522" s="12" t="s">
        <v>75</v>
      </c>
      <c r="BK522" s="160">
        <f>ROUND(I522*H522,2)</f>
        <v>0</v>
      </c>
      <c r="BL522" s="12" t="s">
        <v>291</v>
      </c>
      <c r="BM522" s="159" t="s">
        <v>1622</v>
      </c>
    </row>
    <row r="523" spans="2:47" s="96" customFormat="1" ht="12">
      <c r="B523" s="24"/>
      <c r="D523" s="161" t="s">
        <v>176</v>
      </c>
      <c r="F523" s="162" t="s">
        <v>1621</v>
      </c>
      <c r="L523" s="24"/>
      <c r="M523" s="163"/>
      <c r="N523" s="50"/>
      <c r="O523" s="50"/>
      <c r="P523" s="50"/>
      <c r="Q523" s="50"/>
      <c r="R523" s="50"/>
      <c r="S523" s="50"/>
      <c r="T523" s="51"/>
      <c r="AT523" s="12" t="s">
        <v>176</v>
      </c>
      <c r="AU523" s="12" t="s">
        <v>77</v>
      </c>
    </row>
    <row r="524" spans="2:51" s="172" customFormat="1" ht="12">
      <c r="B524" s="171"/>
      <c r="D524" s="161" t="s">
        <v>178</v>
      </c>
      <c r="E524" s="173" t="s">
        <v>1</v>
      </c>
      <c r="F524" s="174" t="s">
        <v>1623</v>
      </c>
      <c r="H524" s="175">
        <v>0.255</v>
      </c>
      <c r="L524" s="171"/>
      <c r="M524" s="176"/>
      <c r="N524" s="177"/>
      <c r="O524" s="177"/>
      <c r="P524" s="177"/>
      <c r="Q524" s="177"/>
      <c r="R524" s="177"/>
      <c r="S524" s="177"/>
      <c r="T524" s="178"/>
      <c r="AT524" s="173" t="s">
        <v>178</v>
      </c>
      <c r="AU524" s="173" t="s">
        <v>77</v>
      </c>
      <c r="AV524" s="172" t="s">
        <v>77</v>
      </c>
      <c r="AW524" s="172" t="s">
        <v>25</v>
      </c>
      <c r="AX524" s="172" t="s">
        <v>75</v>
      </c>
      <c r="AY524" s="173" t="s">
        <v>167</v>
      </c>
    </row>
    <row r="525" spans="2:65" s="96" customFormat="1" ht="24" customHeight="1">
      <c r="B525" s="24"/>
      <c r="C525" s="149" t="s">
        <v>926</v>
      </c>
      <c r="D525" s="149" t="s">
        <v>169</v>
      </c>
      <c r="E525" s="150" t="s">
        <v>1624</v>
      </c>
      <c r="F525" s="151" t="s">
        <v>1625</v>
      </c>
      <c r="G525" s="152" t="s">
        <v>1031</v>
      </c>
      <c r="H525" s="153">
        <v>1078.25</v>
      </c>
      <c r="I525" s="3"/>
      <c r="J525" s="154">
        <f>ROUND(I525*H525,2)</f>
        <v>0</v>
      </c>
      <c r="K525" s="151" t="s">
        <v>173</v>
      </c>
      <c r="L525" s="24"/>
      <c r="M525" s="155" t="s">
        <v>1</v>
      </c>
      <c r="N525" s="156" t="s">
        <v>33</v>
      </c>
      <c r="O525" s="157">
        <v>0</v>
      </c>
      <c r="P525" s="157">
        <f>O525*H525</f>
        <v>0</v>
      </c>
      <c r="Q525" s="157">
        <v>0</v>
      </c>
      <c r="R525" s="157">
        <f>Q525*H525</f>
        <v>0</v>
      </c>
      <c r="S525" s="157">
        <v>0</v>
      </c>
      <c r="T525" s="158">
        <f>S525*H525</f>
        <v>0</v>
      </c>
      <c r="AR525" s="159" t="s">
        <v>291</v>
      </c>
      <c r="AT525" s="159" t="s">
        <v>169</v>
      </c>
      <c r="AU525" s="159" t="s">
        <v>77</v>
      </c>
      <c r="AY525" s="12" t="s">
        <v>167</v>
      </c>
      <c r="BE525" s="160">
        <f>IF(N525="základní",J525,0)</f>
        <v>0</v>
      </c>
      <c r="BF525" s="160">
        <f>IF(N525="snížená",J525,0)</f>
        <v>0</v>
      </c>
      <c r="BG525" s="160">
        <f>IF(N525="zákl. přenesená",J525,0)</f>
        <v>0</v>
      </c>
      <c r="BH525" s="160">
        <f>IF(N525="sníž. přenesená",J525,0)</f>
        <v>0</v>
      </c>
      <c r="BI525" s="160">
        <f>IF(N525="nulová",J525,0)</f>
        <v>0</v>
      </c>
      <c r="BJ525" s="12" t="s">
        <v>75</v>
      </c>
      <c r="BK525" s="160">
        <f>ROUND(I525*H525,2)</f>
        <v>0</v>
      </c>
      <c r="BL525" s="12" t="s">
        <v>291</v>
      </c>
      <c r="BM525" s="159" t="s">
        <v>1626</v>
      </c>
    </row>
    <row r="526" spans="2:47" s="96" customFormat="1" ht="29.25">
      <c r="B526" s="24"/>
      <c r="D526" s="161" t="s">
        <v>176</v>
      </c>
      <c r="F526" s="162" t="s">
        <v>1627</v>
      </c>
      <c r="L526" s="24"/>
      <c r="M526" s="163"/>
      <c r="N526" s="50"/>
      <c r="O526" s="50"/>
      <c r="P526" s="50"/>
      <c r="Q526" s="50"/>
      <c r="R526" s="50"/>
      <c r="S526" s="50"/>
      <c r="T526" s="51"/>
      <c r="AT526" s="12" t="s">
        <v>176</v>
      </c>
      <c r="AU526" s="12" t="s">
        <v>77</v>
      </c>
    </row>
    <row r="527" spans="2:63" s="137" customFormat="1" ht="22.9" customHeight="1">
      <c r="B527" s="136"/>
      <c r="D527" s="138" t="s">
        <v>67</v>
      </c>
      <c r="E527" s="147" t="s">
        <v>780</v>
      </c>
      <c r="F527" s="147" t="s">
        <v>781</v>
      </c>
      <c r="J527" s="148">
        <f>BK527</f>
        <v>0</v>
      </c>
      <c r="L527" s="136"/>
      <c r="M527" s="141"/>
      <c r="N527" s="142"/>
      <c r="O527" s="142"/>
      <c r="P527" s="143">
        <f>SUM(P528:P532)</f>
        <v>123.16408</v>
      </c>
      <c r="Q527" s="142"/>
      <c r="R527" s="143">
        <f>SUM(R528:R532)</f>
        <v>2.168</v>
      </c>
      <c r="S527" s="142"/>
      <c r="T527" s="144">
        <f>SUM(T528:T532)</f>
        <v>0</v>
      </c>
      <c r="AR527" s="138" t="s">
        <v>77</v>
      </c>
      <c r="AT527" s="145" t="s">
        <v>67</v>
      </c>
      <c r="AU527" s="145" t="s">
        <v>75</v>
      </c>
      <c r="AY527" s="138" t="s">
        <v>167</v>
      </c>
      <c r="BK527" s="146">
        <f>SUM(BK528:BK532)</f>
        <v>0</v>
      </c>
    </row>
    <row r="528" spans="2:65" s="96" customFormat="1" ht="24" customHeight="1">
      <c r="B528" s="24"/>
      <c r="C528" s="149" t="s">
        <v>931</v>
      </c>
      <c r="D528" s="149" t="s">
        <v>169</v>
      </c>
      <c r="E528" s="150" t="s">
        <v>1628</v>
      </c>
      <c r="F528" s="151" t="s">
        <v>1629</v>
      </c>
      <c r="G528" s="152" t="s">
        <v>208</v>
      </c>
      <c r="H528" s="153">
        <v>108.4</v>
      </c>
      <c r="I528" s="3"/>
      <c r="J528" s="154">
        <f>ROUND(I528*H528,2)</f>
        <v>0</v>
      </c>
      <c r="K528" s="151" t="s">
        <v>1</v>
      </c>
      <c r="L528" s="24"/>
      <c r="M528" s="155" t="s">
        <v>1</v>
      </c>
      <c r="N528" s="156" t="s">
        <v>33</v>
      </c>
      <c r="O528" s="157">
        <v>1.093</v>
      </c>
      <c r="P528" s="157">
        <f>O528*H528</f>
        <v>118.4812</v>
      </c>
      <c r="Q528" s="157">
        <v>0.02</v>
      </c>
      <c r="R528" s="157">
        <f>Q528*H528</f>
        <v>2.168</v>
      </c>
      <c r="S528" s="157">
        <v>0</v>
      </c>
      <c r="T528" s="158">
        <f>S528*H528</f>
        <v>0</v>
      </c>
      <c r="AR528" s="159" t="s">
        <v>291</v>
      </c>
      <c r="AT528" s="159" t="s">
        <v>169</v>
      </c>
      <c r="AU528" s="159" t="s">
        <v>77</v>
      </c>
      <c r="AY528" s="12" t="s">
        <v>167</v>
      </c>
      <c r="BE528" s="160">
        <f>IF(N528="základní",J528,0)</f>
        <v>0</v>
      </c>
      <c r="BF528" s="160">
        <f>IF(N528="snížená",J528,0)</f>
        <v>0</v>
      </c>
      <c r="BG528" s="160">
        <f>IF(N528="zákl. přenesená",J528,0)</f>
        <v>0</v>
      </c>
      <c r="BH528" s="160">
        <f>IF(N528="sníž. přenesená",J528,0)</f>
        <v>0</v>
      </c>
      <c r="BI528" s="160">
        <f>IF(N528="nulová",J528,0)</f>
        <v>0</v>
      </c>
      <c r="BJ528" s="12" t="s">
        <v>75</v>
      </c>
      <c r="BK528" s="160">
        <f>ROUND(I528*H528,2)</f>
        <v>0</v>
      </c>
      <c r="BL528" s="12" t="s">
        <v>291</v>
      </c>
      <c r="BM528" s="159" t="s">
        <v>1630</v>
      </c>
    </row>
    <row r="529" spans="2:47" s="96" customFormat="1" ht="29.25">
      <c r="B529" s="24"/>
      <c r="D529" s="161" t="s">
        <v>176</v>
      </c>
      <c r="F529" s="162" t="s">
        <v>1631</v>
      </c>
      <c r="L529" s="24"/>
      <c r="M529" s="163"/>
      <c r="N529" s="50"/>
      <c r="O529" s="50"/>
      <c r="P529" s="50"/>
      <c r="Q529" s="50"/>
      <c r="R529" s="50"/>
      <c r="S529" s="50"/>
      <c r="T529" s="51"/>
      <c r="AT529" s="12" t="s">
        <v>176</v>
      </c>
      <c r="AU529" s="12" t="s">
        <v>77</v>
      </c>
    </row>
    <row r="530" spans="2:51" s="172" customFormat="1" ht="12">
      <c r="B530" s="171"/>
      <c r="D530" s="161" t="s">
        <v>178</v>
      </c>
      <c r="E530" s="173" t="s">
        <v>1</v>
      </c>
      <c r="F530" s="174" t="s">
        <v>1632</v>
      </c>
      <c r="H530" s="175">
        <v>108.4</v>
      </c>
      <c r="L530" s="171"/>
      <c r="M530" s="176"/>
      <c r="N530" s="177"/>
      <c r="O530" s="177"/>
      <c r="P530" s="177"/>
      <c r="Q530" s="177"/>
      <c r="R530" s="177"/>
      <c r="S530" s="177"/>
      <c r="T530" s="178"/>
      <c r="AT530" s="173" t="s">
        <v>178</v>
      </c>
      <c r="AU530" s="173" t="s">
        <v>77</v>
      </c>
      <c r="AV530" s="172" t="s">
        <v>77</v>
      </c>
      <c r="AW530" s="172" t="s">
        <v>25</v>
      </c>
      <c r="AX530" s="172" t="s">
        <v>75</v>
      </c>
      <c r="AY530" s="173" t="s">
        <v>167</v>
      </c>
    </row>
    <row r="531" spans="2:65" s="96" customFormat="1" ht="24" customHeight="1">
      <c r="B531" s="24"/>
      <c r="C531" s="149" t="s">
        <v>944</v>
      </c>
      <c r="D531" s="149" t="s">
        <v>169</v>
      </c>
      <c r="E531" s="150" t="s">
        <v>1633</v>
      </c>
      <c r="F531" s="151" t="s">
        <v>1634</v>
      </c>
      <c r="G531" s="152" t="s">
        <v>216</v>
      </c>
      <c r="H531" s="153">
        <v>2.168</v>
      </c>
      <c r="I531" s="3"/>
      <c r="J531" s="154">
        <f>ROUND(I531*H531,2)</f>
        <v>0</v>
      </c>
      <c r="K531" s="151" t="s">
        <v>173</v>
      </c>
      <c r="L531" s="24"/>
      <c r="M531" s="155" t="s">
        <v>1</v>
      </c>
      <c r="N531" s="156" t="s">
        <v>33</v>
      </c>
      <c r="O531" s="157">
        <v>2.16</v>
      </c>
      <c r="P531" s="157">
        <f>O531*H531</f>
        <v>4.682880000000001</v>
      </c>
      <c r="Q531" s="157">
        <v>0</v>
      </c>
      <c r="R531" s="157">
        <f>Q531*H531</f>
        <v>0</v>
      </c>
      <c r="S531" s="157">
        <v>0</v>
      </c>
      <c r="T531" s="158">
        <f>S531*H531</f>
        <v>0</v>
      </c>
      <c r="AR531" s="159" t="s">
        <v>291</v>
      </c>
      <c r="AT531" s="159" t="s">
        <v>169</v>
      </c>
      <c r="AU531" s="159" t="s">
        <v>77</v>
      </c>
      <c r="AY531" s="12" t="s">
        <v>167</v>
      </c>
      <c r="BE531" s="160">
        <f>IF(N531="základní",J531,0)</f>
        <v>0</v>
      </c>
      <c r="BF531" s="160">
        <f>IF(N531="snížená",J531,0)</f>
        <v>0</v>
      </c>
      <c r="BG531" s="160">
        <f>IF(N531="zákl. přenesená",J531,0)</f>
        <v>0</v>
      </c>
      <c r="BH531" s="160">
        <f>IF(N531="sníž. přenesená",J531,0)</f>
        <v>0</v>
      </c>
      <c r="BI531" s="160">
        <f>IF(N531="nulová",J531,0)</f>
        <v>0</v>
      </c>
      <c r="BJ531" s="12" t="s">
        <v>75</v>
      </c>
      <c r="BK531" s="160">
        <f>ROUND(I531*H531,2)</f>
        <v>0</v>
      </c>
      <c r="BL531" s="12" t="s">
        <v>291</v>
      </c>
      <c r="BM531" s="159" t="s">
        <v>1635</v>
      </c>
    </row>
    <row r="532" spans="2:47" s="96" customFormat="1" ht="39">
      <c r="B532" s="24"/>
      <c r="D532" s="161" t="s">
        <v>176</v>
      </c>
      <c r="F532" s="162" t="s">
        <v>1636</v>
      </c>
      <c r="L532" s="24"/>
      <c r="M532" s="163"/>
      <c r="N532" s="50"/>
      <c r="O532" s="50"/>
      <c r="P532" s="50"/>
      <c r="Q532" s="50"/>
      <c r="R532" s="50"/>
      <c r="S532" s="50"/>
      <c r="T532" s="51"/>
      <c r="AT532" s="12" t="s">
        <v>176</v>
      </c>
      <c r="AU532" s="12" t="s">
        <v>77</v>
      </c>
    </row>
    <row r="533" spans="2:63" s="137" customFormat="1" ht="22.9" customHeight="1">
      <c r="B533" s="136"/>
      <c r="D533" s="138" t="s">
        <v>67</v>
      </c>
      <c r="E533" s="147" t="s">
        <v>900</v>
      </c>
      <c r="F533" s="147" t="s">
        <v>901</v>
      </c>
      <c r="J533" s="148">
        <f>BK533</f>
        <v>0</v>
      </c>
      <c r="L533" s="136"/>
      <c r="M533" s="141"/>
      <c r="N533" s="142"/>
      <c r="O533" s="142"/>
      <c r="P533" s="143">
        <f>SUM(P534:P580)</f>
        <v>81.19648199999999</v>
      </c>
      <c r="Q533" s="142"/>
      <c r="R533" s="143">
        <f>SUM(R534:R580)</f>
        <v>0.22629484740000003</v>
      </c>
      <c r="S533" s="142"/>
      <c r="T533" s="144">
        <f>SUM(T534:T580)</f>
        <v>0.8540672800000001</v>
      </c>
      <c r="AR533" s="138" t="s">
        <v>77</v>
      </c>
      <c r="AT533" s="145" t="s">
        <v>67</v>
      </c>
      <c r="AU533" s="145" t="s">
        <v>75</v>
      </c>
      <c r="AY533" s="138" t="s">
        <v>167</v>
      </c>
      <c r="BK533" s="146">
        <f>SUM(BK534:BK580)</f>
        <v>0</v>
      </c>
    </row>
    <row r="534" spans="2:65" s="96" customFormat="1" ht="16.5" customHeight="1">
      <c r="B534" s="24"/>
      <c r="C534" s="149" t="s">
        <v>949</v>
      </c>
      <c r="D534" s="149" t="s">
        <v>169</v>
      </c>
      <c r="E534" s="150" t="s">
        <v>1637</v>
      </c>
      <c r="F534" s="151" t="s">
        <v>1638</v>
      </c>
      <c r="G534" s="152" t="s">
        <v>208</v>
      </c>
      <c r="H534" s="153">
        <v>130.912</v>
      </c>
      <c r="I534" s="3"/>
      <c r="J534" s="154">
        <f>ROUND(I534*H534,2)</f>
        <v>0</v>
      </c>
      <c r="K534" s="151" t="s">
        <v>173</v>
      </c>
      <c r="L534" s="24"/>
      <c r="M534" s="155" t="s">
        <v>1</v>
      </c>
      <c r="N534" s="156" t="s">
        <v>33</v>
      </c>
      <c r="O534" s="157">
        <v>0.36</v>
      </c>
      <c r="P534" s="157">
        <f>O534*H534</f>
        <v>47.12832</v>
      </c>
      <c r="Q534" s="157">
        <v>0</v>
      </c>
      <c r="R534" s="157">
        <f>Q534*H534</f>
        <v>0</v>
      </c>
      <c r="S534" s="157">
        <v>0.00594</v>
      </c>
      <c r="T534" s="158">
        <f>S534*H534</f>
        <v>0.7776172800000001</v>
      </c>
      <c r="AR534" s="159" t="s">
        <v>291</v>
      </c>
      <c r="AT534" s="159" t="s">
        <v>169</v>
      </c>
      <c r="AU534" s="159" t="s">
        <v>77</v>
      </c>
      <c r="AY534" s="12" t="s">
        <v>167</v>
      </c>
      <c r="BE534" s="160">
        <f>IF(N534="základní",J534,0)</f>
        <v>0</v>
      </c>
      <c r="BF534" s="160">
        <f>IF(N534="snížená",J534,0)</f>
        <v>0</v>
      </c>
      <c r="BG534" s="160">
        <f>IF(N534="zákl. přenesená",J534,0)</f>
        <v>0</v>
      </c>
      <c r="BH534" s="160">
        <f>IF(N534="sníž. přenesená",J534,0)</f>
        <v>0</v>
      </c>
      <c r="BI534" s="160">
        <f>IF(N534="nulová",J534,0)</f>
        <v>0</v>
      </c>
      <c r="BJ534" s="12" t="s">
        <v>75</v>
      </c>
      <c r="BK534" s="160">
        <f>ROUND(I534*H534,2)</f>
        <v>0</v>
      </c>
      <c r="BL534" s="12" t="s">
        <v>291</v>
      </c>
      <c r="BM534" s="159" t="s">
        <v>1639</v>
      </c>
    </row>
    <row r="535" spans="2:47" s="96" customFormat="1" ht="19.5">
      <c r="B535" s="24"/>
      <c r="D535" s="161" t="s">
        <v>176</v>
      </c>
      <c r="F535" s="162" t="s">
        <v>1640</v>
      </c>
      <c r="L535" s="24"/>
      <c r="M535" s="163"/>
      <c r="N535" s="50"/>
      <c r="O535" s="50"/>
      <c r="P535" s="50"/>
      <c r="Q535" s="50"/>
      <c r="R535" s="50"/>
      <c r="S535" s="50"/>
      <c r="T535" s="51"/>
      <c r="AT535" s="12" t="s">
        <v>176</v>
      </c>
      <c r="AU535" s="12" t="s">
        <v>77</v>
      </c>
    </row>
    <row r="536" spans="2:51" s="165" customFormat="1" ht="12">
      <c r="B536" s="164"/>
      <c r="D536" s="161" t="s">
        <v>178</v>
      </c>
      <c r="E536" s="166" t="s">
        <v>1</v>
      </c>
      <c r="F536" s="167" t="s">
        <v>1536</v>
      </c>
      <c r="H536" s="166" t="s">
        <v>1</v>
      </c>
      <c r="L536" s="164"/>
      <c r="M536" s="168"/>
      <c r="N536" s="169"/>
      <c r="O536" s="169"/>
      <c r="P536" s="169"/>
      <c r="Q536" s="169"/>
      <c r="R536" s="169"/>
      <c r="S536" s="169"/>
      <c r="T536" s="170"/>
      <c r="AT536" s="166" t="s">
        <v>178</v>
      </c>
      <c r="AU536" s="166" t="s">
        <v>77</v>
      </c>
      <c r="AV536" s="165" t="s">
        <v>75</v>
      </c>
      <c r="AW536" s="165" t="s">
        <v>25</v>
      </c>
      <c r="AX536" s="165" t="s">
        <v>68</v>
      </c>
      <c r="AY536" s="166" t="s">
        <v>167</v>
      </c>
    </row>
    <row r="537" spans="2:51" s="172" customFormat="1" ht="12">
      <c r="B537" s="171"/>
      <c r="D537" s="161" t="s">
        <v>178</v>
      </c>
      <c r="E537" s="173" t="s">
        <v>1</v>
      </c>
      <c r="F537" s="174" t="s">
        <v>1537</v>
      </c>
      <c r="H537" s="175">
        <v>130.912</v>
      </c>
      <c r="L537" s="171"/>
      <c r="M537" s="176"/>
      <c r="N537" s="177"/>
      <c r="O537" s="177"/>
      <c r="P537" s="177"/>
      <c r="Q537" s="177"/>
      <c r="R537" s="177"/>
      <c r="S537" s="177"/>
      <c r="T537" s="178"/>
      <c r="AT537" s="173" t="s">
        <v>178</v>
      </c>
      <c r="AU537" s="173" t="s">
        <v>77</v>
      </c>
      <c r="AV537" s="172" t="s">
        <v>77</v>
      </c>
      <c r="AW537" s="172" t="s">
        <v>25</v>
      </c>
      <c r="AX537" s="172" t="s">
        <v>75</v>
      </c>
      <c r="AY537" s="173" t="s">
        <v>167</v>
      </c>
    </row>
    <row r="538" spans="2:65" s="96" customFormat="1" ht="16.5" customHeight="1">
      <c r="B538" s="24"/>
      <c r="C538" s="149" t="s">
        <v>954</v>
      </c>
      <c r="D538" s="149" t="s">
        <v>169</v>
      </c>
      <c r="E538" s="150" t="s">
        <v>1641</v>
      </c>
      <c r="F538" s="151" t="s">
        <v>1642</v>
      </c>
      <c r="G538" s="152" t="s">
        <v>727</v>
      </c>
      <c r="H538" s="153">
        <v>24.1</v>
      </c>
      <c r="I538" s="3"/>
      <c r="J538" s="154">
        <f>ROUND(I538*H538,2)</f>
        <v>0</v>
      </c>
      <c r="K538" s="151" t="s">
        <v>173</v>
      </c>
      <c r="L538" s="24"/>
      <c r="M538" s="155" t="s">
        <v>1</v>
      </c>
      <c r="N538" s="156" t="s">
        <v>33</v>
      </c>
      <c r="O538" s="157">
        <v>0.189</v>
      </c>
      <c r="P538" s="157">
        <f>O538*H538</f>
        <v>4.5549</v>
      </c>
      <c r="Q538" s="157">
        <v>0</v>
      </c>
      <c r="R538" s="157">
        <f>Q538*H538</f>
        <v>0</v>
      </c>
      <c r="S538" s="157">
        <v>0.0026</v>
      </c>
      <c r="T538" s="158">
        <f>S538*H538</f>
        <v>0.06266000000000001</v>
      </c>
      <c r="AR538" s="159" t="s">
        <v>291</v>
      </c>
      <c r="AT538" s="159" t="s">
        <v>169</v>
      </c>
      <c r="AU538" s="159" t="s">
        <v>77</v>
      </c>
      <c r="AY538" s="12" t="s">
        <v>167</v>
      </c>
      <c r="BE538" s="160">
        <f>IF(N538="základní",J538,0)</f>
        <v>0</v>
      </c>
      <c r="BF538" s="160">
        <f>IF(N538="snížená",J538,0)</f>
        <v>0</v>
      </c>
      <c r="BG538" s="160">
        <f>IF(N538="zákl. přenesená",J538,0)</f>
        <v>0</v>
      </c>
      <c r="BH538" s="160">
        <f>IF(N538="sníž. přenesená",J538,0)</f>
        <v>0</v>
      </c>
      <c r="BI538" s="160">
        <f>IF(N538="nulová",J538,0)</f>
        <v>0</v>
      </c>
      <c r="BJ538" s="12" t="s">
        <v>75</v>
      </c>
      <c r="BK538" s="160">
        <f>ROUND(I538*H538,2)</f>
        <v>0</v>
      </c>
      <c r="BL538" s="12" t="s">
        <v>291</v>
      </c>
      <c r="BM538" s="159" t="s">
        <v>1643</v>
      </c>
    </row>
    <row r="539" spans="2:47" s="96" customFormat="1" ht="12">
      <c r="B539" s="24"/>
      <c r="D539" s="161" t="s">
        <v>176</v>
      </c>
      <c r="F539" s="162" t="s">
        <v>1644</v>
      </c>
      <c r="L539" s="24"/>
      <c r="M539" s="163"/>
      <c r="N539" s="50"/>
      <c r="O539" s="50"/>
      <c r="P539" s="50"/>
      <c r="Q539" s="50"/>
      <c r="R539" s="50"/>
      <c r="S539" s="50"/>
      <c r="T539" s="51"/>
      <c r="AT539" s="12" t="s">
        <v>176</v>
      </c>
      <c r="AU539" s="12" t="s">
        <v>77</v>
      </c>
    </row>
    <row r="540" spans="2:51" s="172" customFormat="1" ht="12">
      <c r="B540" s="171"/>
      <c r="D540" s="161" t="s">
        <v>178</v>
      </c>
      <c r="E540" s="173" t="s">
        <v>1</v>
      </c>
      <c r="F540" s="174" t="s">
        <v>1645</v>
      </c>
      <c r="H540" s="175">
        <v>24.1</v>
      </c>
      <c r="L540" s="171"/>
      <c r="M540" s="176"/>
      <c r="N540" s="177"/>
      <c r="O540" s="177"/>
      <c r="P540" s="177"/>
      <c r="Q540" s="177"/>
      <c r="R540" s="177"/>
      <c r="S540" s="177"/>
      <c r="T540" s="178"/>
      <c r="AT540" s="173" t="s">
        <v>178</v>
      </c>
      <c r="AU540" s="173" t="s">
        <v>77</v>
      </c>
      <c r="AV540" s="172" t="s">
        <v>77</v>
      </c>
      <c r="AW540" s="172" t="s">
        <v>25</v>
      </c>
      <c r="AX540" s="172" t="s">
        <v>75</v>
      </c>
      <c r="AY540" s="173" t="s">
        <v>167</v>
      </c>
    </row>
    <row r="541" spans="2:65" s="96" customFormat="1" ht="16.5" customHeight="1">
      <c r="B541" s="24"/>
      <c r="C541" s="149" t="s">
        <v>959</v>
      </c>
      <c r="D541" s="149" t="s">
        <v>169</v>
      </c>
      <c r="E541" s="150" t="s">
        <v>1646</v>
      </c>
      <c r="F541" s="151" t="s">
        <v>1647</v>
      </c>
      <c r="G541" s="152" t="s">
        <v>727</v>
      </c>
      <c r="H541" s="153">
        <v>3.5</v>
      </c>
      <c r="I541" s="3"/>
      <c r="J541" s="154">
        <f>ROUND(I541*H541,2)</f>
        <v>0</v>
      </c>
      <c r="K541" s="151" t="s">
        <v>173</v>
      </c>
      <c r="L541" s="24"/>
      <c r="M541" s="155" t="s">
        <v>1</v>
      </c>
      <c r="N541" s="156" t="s">
        <v>33</v>
      </c>
      <c r="O541" s="157">
        <v>0.147</v>
      </c>
      <c r="P541" s="157">
        <f>O541*H541</f>
        <v>0.5145</v>
      </c>
      <c r="Q541" s="157">
        <v>0</v>
      </c>
      <c r="R541" s="157">
        <f>Q541*H541</f>
        <v>0</v>
      </c>
      <c r="S541" s="157">
        <v>0.00394</v>
      </c>
      <c r="T541" s="158">
        <f>S541*H541</f>
        <v>0.01379</v>
      </c>
      <c r="AR541" s="159" t="s">
        <v>291</v>
      </c>
      <c r="AT541" s="159" t="s">
        <v>169</v>
      </c>
      <c r="AU541" s="159" t="s">
        <v>77</v>
      </c>
      <c r="AY541" s="12" t="s">
        <v>167</v>
      </c>
      <c r="BE541" s="160">
        <f>IF(N541="základní",J541,0)</f>
        <v>0</v>
      </c>
      <c r="BF541" s="160">
        <f>IF(N541="snížená",J541,0)</f>
        <v>0</v>
      </c>
      <c r="BG541" s="160">
        <f>IF(N541="zákl. přenesená",J541,0)</f>
        <v>0</v>
      </c>
      <c r="BH541" s="160">
        <f>IF(N541="sníž. přenesená",J541,0)</f>
        <v>0</v>
      </c>
      <c r="BI541" s="160">
        <f>IF(N541="nulová",J541,0)</f>
        <v>0</v>
      </c>
      <c r="BJ541" s="12" t="s">
        <v>75</v>
      </c>
      <c r="BK541" s="160">
        <f>ROUND(I541*H541,2)</f>
        <v>0</v>
      </c>
      <c r="BL541" s="12" t="s">
        <v>291</v>
      </c>
      <c r="BM541" s="159" t="s">
        <v>1648</v>
      </c>
    </row>
    <row r="542" spans="2:47" s="96" customFormat="1" ht="12">
      <c r="B542" s="24"/>
      <c r="D542" s="161" t="s">
        <v>176</v>
      </c>
      <c r="F542" s="162" t="s">
        <v>1649</v>
      </c>
      <c r="L542" s="24"/>
      <c r="M542" s="163"/>
      <c r="N542" s="50"/>
      <c r="O542" s="50"/>
      <c r="P542" s="50"/>
      <c r="Q542" s="50"/>
      <c r="R542" s="50"/>
      <c r="S542" s="50"/>
      <c r="T542" s="51"/>
      <c r="AT542" s="12" t="s">
        <v>176</v>
      </c>
      <c r="AU542" s="12" t="s">
        <v>77</v>
      </c>
    </row>
    <row r="543" spans="2:51" s="172" customFormat="1" ht="12">
      <c r="B543" s="171"/>
      <c r="D543" s="161" t="s">
        <v>178</v>
      </c>
      <c r="E543" s="173" t="s">
        <v>1</v>
      </c>
      <c r="F543" s="174" t="s">
        <v>1650</v>
      </c>
      <c r="H543" s="175">
        <v>3.5</v>
      </c>
      <c r="L543" s="171"/>
      <c r="M543" s="176"/>
      <c r="N543" s="177"/>
      <c r="O543" s="177"/>
      <c r="P543" s="177"/>
      <c r="Q543" s="177"/>
      <c r="R543" s="177"/>
      <c r="S543" s="177"/>
      <c r="T543" s="178"/>
      <c r="AT543" s="173" t="s">
        <v>178</v>
      </c>
      <c r="AU543" s="173" t="s">
        <v>77</v>
      </c>
      <c r="AV543" s="172" t="s">
        <v>77</v>
      </c>
      <c r="AW543" s="172" t="s">
        <v>25</v>
      </c>
      <c r="AX543" s="172" t="s">
        <v>75</v>
      </c>
      <c r="AY543" s="173" t="s">
        <v>167</v>
      </c>
    </row>
    <row r="544" spans="2:65" s="96" customFormat="1" ht="24" customHeight="1">
      <c r="B544" s="24"/>
      <c r="C544" s="149" t="s">
        <v>964</v>
      </c>
      <c r="D544" s="149" t="s">
        <v>169</v>
      </c>
      <c r="E544" s="150" t="s">
        <v>1651</v>
      </c>
      <c r="F544" s="151" t="s">
        <v>1652</v>
      </c>
      <c r="G544" s="152" t="s">
        <v>727</v>
      </c>
      <c r="H544" s="153">
        <v>12</v>
      </c>
      <c r="I544" s="3"/>
      <c r="J544" s="154">
        <f>ROUND(I544*H544,2)</f>
        <v>0</v>
      </c>
      <c r="K544" s="151" t="s">
        <v>173</v>
      </c>
      <c r="L544" s="24"/>
      <c r="M544" s="155" t="s">
        <v>1</v>
      </c>
      <c r="N544" s="156" t="s">
        <v>33</v>
      </c>
      <c r="O544" s="157">
        <v>0.392</v>
      </c>
      <c r="P544" s="157">
        <f>O544*H544</f>
        <v>4.704000000000001</v>
      </c>
      <c r="Q544" s="157">
        <v>0.0043125</v>
      </c>
      <c r="R544" s="157">
        <f>Q544*H544</f>
        <v>0.051750000000000004</v>
      </c>
      <c r="S544" s="157">
        <v>0</v>
      </c>
      <c r="T544" s="158">
        <f>S544*H544</f>
        <v>0</v>
      </c>
      <c r="AR544" s="159" t="s">
        <v>291</v>
      </c>
      <c r="AT544" s="159" t="s">
        <v>169</v>
      </c>
      <c r="AU544" s="159" t="s">
        <v>77</v>
      </c>
      <c r="AY544" s="12" t="s">
        <v>167</v>
      </c>
      <c r="BE544" s="160">
        <f>IF(N544="základní",J544,0)</f>
        <v>0</v>
      </c>
      <c r="BF544" s="160">
        <f>IF(N544="snížená",J544,0)</f>
        <v>0</v>
      </c>
      <c r="BG544" s="160">
        <f>IF(N544="zákl. přenesená",J544,0)</f>
        <v>0</v>
      </c>
      <c r="BH544" s="160">
        <f>IF(N544="sníž. přenesená",J544,0)</f>
        <v>0</v>
      </c>
      <c r="BI544" s="160">
        <f>IF(N544="nulová",J544,0)</f>
        <v>0</v>
      </c>
      <c r="BJ544" s="12" t="s">
        <v>75</v>
      </c>
      <c r="BK544" s="160">
        <f>ROUND(I544*H544,2)</f>
        <v>0</v>
      </c>
      <c r="BL544" s="12" t="s">
        <v>291</v>
      </c>
      <c r="BM544" s="159" t="s">
        <v>1653</v>
      </c>
    </row>
    <row r="545" spans="2:47" s="96" customFormat="1" ht="19.5">
      <c r="B545" s="24"/>
      <c r="D545" s="161" t="s">
        <v>176</v>
      </c>
      <c r="F545" s="162" t="s">
        <v>1654</v>
      </c>
      <c r="L545" s="24"/>
      <c r="M545" s="163"/>
      <c r="N545" s="50"/>
      <c r="O545" s="50"/>
      <c r="P545" s="50"/>
      <c r="Q545" s="50"/>
      <c r="R545" s="50"/>
      <c r="S545" s="50"/>
      <c r="T545" s="51"/>
      <c r="AT545" s="12" t="s">
        <v>176</v>
      </c>
      <c r="AU545" s="12" t="s">
        <v>77</v>
      </c>
    </row>
    <row r="546" spans="2:51" s="165" customFormat="1" ht="12">
      <c r="B546" s="164"/>
      <c r="D546" s="161" t="s">
        <v>178</v>
      </c>
      <c r="E546" s="166" t="s">
        <v>1</v>
      </c>
      <c r="F546" s="167" t="s">
        <v>1655</v>
      </c>
      <c r="H546" s="166" t="s">
        <v>1</v>
      </c>
      <c r="L546" s="164"/>
      <c r="M546" s="168"/>
      <c r="N546" s="169"/>
      <c r="O546" s="169"/>
      <c r="P546" s="169"/>
      <c r="Q546" s="169"/>
      <c r="R546" s="169"/>
      <c r="S546" s="169"/>
      <c r="T546" s="170"/>
      <c r="AT546" s="166" t="s">
        <v>178</v>
      </c>
      <c r="AU546" s="166" t="s">
        <v>77</v>
      </c>
      <c r="AV546" s="165" t="s">
        <v>75</v>
      </c>
      <c r="AW546" s="165" t="s">
        <v>25</v>
      </c>
      <c r="AX546" s="165" t="s">
        <v>68</v>
      </c>
      <c r="AY546" s="166" t="s">
        <v>167</v>
      </c>
    </row>
    <row r="547" spans="2:51" s="172" customFormat="1" ht="12">
      <c r="B547" s="171"/>
      <c r="D547" s="161" t="s">
        <v>178</v>
      </c>
      <c r="E547" s="173" t="s">
        <v>1</v>
      </c>
      <c r="F547" s="174" t="s">
        <v>1656</v>
      </c>
      <c r="H547" s="175">
        <v>12</v>
      </c>
      <c r="L547" s="171"/>
      <c r="M547" s="176"/>
      <c r="N547" s="177"/>
      <c r="O547" s="177"/>
      <c r="P547" s="177"/>
      <c r="Q547" s="177"/>
      <c r="R547" s="177"/>
      <c r="S547" s="177"/>
      <c r="T547" s="178"/>
      <c r="AT547" s="173" t="s">
        <v>178</v>
      </c>
      <c r="AU547" s="173" t="s">
        <v>77</v>
      </c>
      <c r="AV547" s="172" t="s">
        <v>77</v>
      </c>
      <c r="AW547" s="172" t="s">
        <v>25</v>
      </c>
      <c r="AX547" s="172" t="s">
        <v>75</v>
      </c>
      <c r="AY547" s="173" t="s">
        <v>167</v>
      </c>
    </row>
    <row r="548" spans="2:65" s="96" customFormat="1" ht="24" customHeight="1">
      <c r="B548" s="24"/>
      <c r="C548" s="149" t="s">
        <v>974</v>
      </c>
      <c r="D548" s="149" t="s">
        <v>169</v>
      </c>
      <c r="E548" s="150" t="s">
        <v>1657</v>
      </c>
      <c r="F548" s="151" t="s">
        <v>1658</v>
      </c>
      <c r="G548" s="152" t="s">
        <v>727</v>
      </c>
      <c r="H548" s="153">
        <v>24.1</v>
      </c>
      <c r="I548" s="3"/>
      <c r="J548" s="154">
        <f>ROUND(I548*H548,2)</f>
        <v>0</v>
      </c>
      <c r="K548" s="151" t="s">
        <v>173</v>
      </c>
      <c r="L548" s="24"/>
      <c r="M548" s="155" t="s">
        <v>1</v>
      </c>
      <c r="N548" s="156" t="s">
        <v>33</v>
      </c>
      <c r="O548" s="157">
        <v>0.444</v>
      </c>
      <c r="P548" s="157">
        <f>O548*H548</f>
        <v>10.7004</v>
      </c>
      <c r="Q548" s="157">
        <v>0.00296305</v>
      </c>
      <c r="R548" s="157">
        <f>Q548*H548</f>
        <v>0.07140950500000001</v>
      </c>
      <c r="S548" s="157">
        <v>0</v>
      </c>
      <c r="T548" s="158">
        <f>S548*H548</f>
        <v>0</v>
      </c>
      <c r="AR548" s="159" t="s">
        <v>291</v>
      </c>
      <c r="AT548" s="159" t="s">
        <v>169</v>
      </c>
      <c r="AU548" s="159" t="s">
        <v>77</v>
      </c>
      <c r="AY548" s="12" t="s">
        <v>167</v>
      </c>
      <c r="BE548" s="160">
        <f>IF(N548="základní",J548,0)</f>
        <v>0</v>
      </c>
      <c r="BF548" s="160">
        <f>IF(N548="snížená",J548,0)</f>
        <v>0</v>
      </c>
      <c r="BG548" s="160">
        <f>IF(N548="zákl. přenesená",J548,0)</f>
        <v>0</v>
      </c>
      <c r="BH548" s="160">
        <f>IF(N548="sníž. přenesená",J548,0)</f>
        <v>0</v>
      </c>
      <c r="BI548" s="160">
        <f>IF(N548="nulová",J548,0)</f>
        <v>0</v>
      </c>
      <c r="BJ548" s="12" t="s">
        <v>75</v>
      </c>
      <c r="BK548" s="160">
        <f>ROUND(I548*H548,2)</f>
        <v>0</v>
      </c>
      <c r="BL548" s="12" t="s">
        <v>291</v>
      </c>
      <c r="BM548" s="159" t="s">
        <v>1659</v>
      </c>
    </row>
    <row r="549" spans="2:47" s="96" customFormat="1" ht="29.25">
      <c r="B549" s="24"/>
      <c r="D549" s="161" t="s">
        <v>176</v>
      </c>
      <c r="F549" s="162" t="s">
        <v>1660</v>
      </c>
      <c r="L549" s="24"/>
      <c r="M549" s="163"/>
      <c r="N549" s="50"/>
      <c r="O549" s="50"/>
      <c r="P549" s="50"/>
      <c r="Q549" s="50"/>
      <c r="R549" s="50"/>
      <c r="S549" s="50"/>
      <c r="T549" s="51"/>
      <c r="AT549" s="12" t="s">
        <v>176</v>
      </c>
      <c r="AU549" s="12" t="s">
        <v>77</v>
      </c>
    </row>
    <row r="550" spans="2:51" s="165" customFormat="1" ht="12">
      <c r="B550" s="164"/>
      <c r="D550" s="161" t="s">
        <v>178</v>
      </c>
      <c r="E550" s="166" t="s">
        <v>1</v>
      </c>
      <c r="F550" s="167" t="s">
        <v>1661</v>
      </c>
      <c r="H550" s="166" t="s">
        <v>1</v>
      </c>
      <c r="L550" s="164"/>
      <c r="M550" s="168"/>
      <c r="N550" s="169"/>
      <c r="O550" s="169"/>
      <c r="P550" s="169"/>
      <c r="Q550" s="169"/>
      <c r="R550" s="169"/>
      <c r="S550" s="169"/>
      <c r="T550" s="170"/>
      <c r="AT550" s="166" t="s">
        <v>178</v>
      </c>
      <c r="AU550" s="166" t="s">
        <v>77</v>
      </c>
      <c r="AV550" s="165" t="s">
        <v>75</v>
      </c>
      <c r="AW550" s="165" t="s">
        <v>25</v>
      </c>
      <c r="AX550" s="165" t="s">
        <v>68</v>
      </c>
      <c r="AY550" s="166" t="s">
        <v>167</v>
      </c>
    </row>
    <row r="551" spans="2:51" s="172" customFormat="1" ht="12">
      <c r="B551" s="171"/>
      <c r="D551" s="161" t="s">
        <v>178</v>
      </c>
      <c r="E551" s="173" t="s">
        <v>1</v>
      </c>
      <c r="F551" s="174" t="s">
        <v>1645</v>
      </c>
      <c r="H551" s="175">
        <v>24.1</v>
      </c>
      <c r="L551" s="171"/>
      <c r="M551" s="176"/>
      <c r="N551" s="177"/>
      <c r="O551" s="177"/>
      <c r="P551" s="177"/>
      <c r="Q551" s="177"/>
      <c r="R551" s="177"/>
      <c r="S551" s="177"/>
      <c r="T551" s="178"/>
      <c r="AT551" s="173" t="s">
        <v>178</v>
      </c>
      <c r="AU551" s="173" t="s">
        <v>77</v>
      </c>
      <c r="AV551" s="172" t="s">
        <v>77</v>
      </c>
      <c r="AW551" s="172" t="s">
        <v>25</v>
      </c>
      <c r="AX551" s="172" t="s">
        <v>75</v>
      </c>
      <c r="AY551" s="173" t="s">
        <v>167</v>
      </c>
    </row>
    <row r="552" spans="2:65" s="96" customFormat="1" ht="24" customHeight="1">
      <c r="B552" s="24"/>
      <c r="C552" s="149" t="s">
        <v>979</v>
      </c>
      <c r="D552" s="149" t="s">
        <v>169</v>
      </c>
      <c r="E552" s="150" t="s">
        <v>911</v>
      </c>
      <c r="F552" s="151" t="s">
        <v>912</v>
      </c>
      <c r="G552" s="152" t="s">
        <v>727</v>
      </c>
      <c r="H552" s="153">
        <v>6.4</v>
      </c>
      <c r="I552" s="3"/>
      <c r="J552" s="154">
        <f>ROUND(I552*H552,2)</f>
        <v>0</v>
      </c>
      <c r="K552" s="151" t="s">
        <v>173</v>
      </c>
      <c r="L552" s="24"/>
      <c r="M552" s="155" t="s">
        <v>1</v>
      </c>
      <c r="N552" s="156" t="s">
        <v>33</v>
      </c>
      <c r="O552" s="157">
        <v>0.315</v>
      </c>
      <c r="P552" s="157">
        <f>O552*H552</f>
        <v>2.016</v>
      </c>
      <c r="Q552" s="157">
        <v>0.001790216</v>
      </c>
      <c r="R552" s="157">
        <f>Q552*H552</f>
        <v>0.0114573824</v>
      </c>
      <c r="S552" s="157">
        <v>0</v>
      </c>
      <c r="T552" s="158">
        <f>S552*H552</f>
        <v>0</v>
      </c>
      <c r="AR552" s="159" t="s">
        <v>291</v>
      </c>
      <c r="AT552" s="159" t="s">
        <v>169</v>
      </c>
      <c r="AU552" s="159" t="s">
        <v>77</v>
      </c>
      <c r="AY552" s="12" t="s">
        <v>167</v>
      </c>
      <c r="BE552" s="160">
        <f>IF(N552="základní",J552,0)</f>
        <v>0</v>
      </c>
      <c r="BF552" s="160">
        <f>IF(N552="snížená",J552,0)</f>
        <v>0</v>
      </c>
      <c r="BG552" s="160">
        <f>IF(N552="zákl. přenesená",J552,0)</f>
        <v>0</v>
      </c>
      <c r="BH552" s="160">
        <f>IF(N552="sníž. přenesená",J552,0)</f>
        <v>0</v>
      </c>
      <c r="BI552" s="160">
        <f>IF(N552="nulová",J552,0)</f>
        <v>0</v>
      </c>
      <c r="BJ552" s="12" t="s">
        <v>75</v>
      </c>
      <c r="BK552" s="160">
        <f>ROUND(I552*H552,2)</f>
        <v>0</v>
      </c>
      <c r="BL552" s="12" t="s">
        <v>291</v>
      </c>
      <c r="BM552" s="159" t="s">
        <v>1662</v>
      </c>
    </row>
    <row r="553" spans="2:47" s="96" customFormat="1" ht="19.5">
      <c r="B553" s="24"/>
      <c r="D553" s="161" t="s">
        <v>176</v>
      </c>
      <c r="F553" s="162" t="s">
        <v>914</v>
      </c>
      <c r="L553" s="24"/>
      <c r="M553" s="163"/>
      <c r="N553" s="50"/>
      <c r="O553" s="50"/>
      <c r="P553" s="50"/>
      <c r="Q553" s="50"/>
      <c r="R553" s="50"/>
      <c r="S553" s="50"/>
      <c r="T553" s="51"/>
      <c r="AT553" s="12" t="s">
        <v>176</v>
      </c>
      <c r="AU553" s="12" t="s">
        <v>77</v>
      </c>
    </row>
    <row r="554" spans="2:51" s="172" customFormat="1" ht="12">
      <c r="B554" s="171"/>
      <c r="D554" s="161" t="s">
        <v>178</v>
      </c>
      <c r="E554" s="173" t="s">
        <v>1</v>
      </c>
      <c r="F554" s="174" t="s">
        <v>1663</v>
      </c>
      <c r="H554" s="175">
        <v>6.4</v>
      </c>
      <c r="L554" s="171"/>
      <c r="M554" s="176"/>
      <c r="N554" s="177"/>
      <c r="O554" s="177"/>
      <c r="P554" s="177"/>
      <c r="Q554" s="177"/>
      <c r="R554" s="177"/>
      <c r="S554" s="177"/>
      <c r="T554" s="178"/>
      <c r="AT554" s="173" t="s">
        <v>178</v>
      </c>
      <c r="AU554" s="173" t="s">
        <v>77</v>
      </c>
      <c r="AV554" s="172" t="s">
        <v>77</v>
      </c>
      <c r="AW554" s="172" t="s">
        <v>25</v>
      </c>
      <c r="AX554" s="172" t="s">
        <v>68</v>
      </c>
      <c r="AY554" s="173" t="s">
        <v>167</v>
      </c>
    </row>
    <row r="555" spans="2:51" s="180" customFormat="1" ht="12">
      <c r="B555" s="179"/>
      <c r="D555" s="161" t="s">
        <v>178</v>
      </c>
      <c r="E555" s="181" t="s">
        <v>1</v>
      </c>
      <c r="F555" s="182" t="s">
        <v>204</v>
      </c>
      <c r="H555" s="183">
        <v>6.4</v>
      </c>
      <c r="L555" s="179"/>
      <c r="M555" s="184"/>
      <c r="N555" s="185"/>
      <c r="O555" s="185"/>
      <c r="P555" s="185"/>
      <c r="Q555" s="185"/>
      <c r="R555" s="185"/>
      <c r="S555" s="185"/>
      <c r="T555" s="186"/>
      <c r="AT555" s="181" t="s">
        <v>178</v>
      </c>
      <c r="AU555" s="181" t="s">
        <v>77</v>
      </c>
      <c r="AV555" s="180" t="s">
        <v>174</v>
      </c>
      <c r="AW555" s="180" t="s">
        <v>25</v>
      </c>
      <c r="AX555" s="180" t="s">
        <v>75</v>
      </c>
      <c r="AY555" s="181" t="s">
        <v>167</v>
      </c>
    </row>
    <row r="556" spans="2:65" s="96" customFormat="1" ht="24" customHeight="1">
      <c r="B556" s="24"/>
      <c r="C556" s="149" t="s">
        <v>983</v>
      </c>
      <c r="D556" s="149" t="s">
        <v>169</v>
      </c>
      <c r="E556" s="150" t="s">
        <v>1664</v>
      </c>
      <c r="F556" s="151" t="s">
        <v>1665</v>
      </c>
      <c r="G556" s="152" t="s">
        <v>727</v>
      </c>
      <c r="H556" s="153">
        <v>8.4</v>
      </c>
      <c r="I556" s="3"/>
      <c r="J556" s="154">
        <f>ROUND(I556*H556,2)</f>
        <v>0</v>
      </c>
      <c r="K556" s="151" t="s">
        <v>173</v>
      </c>
      <c r="L556" s="24"/>
      <c r="M556" s="155" t="s">
        <v>1</v>
      </c>
      <c r="N556" s="156" t="s">
        <v>33</v>
      </c>
      <c r="O556" s="157">
        <v>0.266</v>
      </c>
      <c r="P556" s="157">
        <f>O556*H556</f>
        <v>2.2344000000000004</v>
      </c>
      <c r="Q556" s="157">
        <v>0.003495</v>
      </c>
      <c r="R556" s="157">
        <f>Q556*H556</f>
        <v>0.029358</v>
      </c>
      <c r="S556" s="157">
        <v>0</v>
      </c>
      <c r="T556" s="158">
        <f>S556*H556</f>
        <v>0</v>
      </c>
      <c r="AR556" s="159" t="s">
        <v>291</v>
      </c>
      <c r="AT556" s="159" t="s">
        <v>169</v>
      </c>
      <c r="AU556" s="159" t="s">
        <v>77</v>
      </c>
      <c r="AY556" s="12" t="s">
        <v>167</v>
      </c>
      <c r="BE556" s="160">
        <f>IF(N556="základní",J556,0)</f>
        <v>0</v>
      </c>
      <c r="BF556" s="160">
        <f>IF(N556="snížená",J556,0)</f>
        <v>0</v>
      </c>
      <c r="BG556" s="160">
        <f>IF(N556="zákl. přenesená",J556,0)</f>
        <v>0</v>
      </c>
      <c r="BH556" s="160">
        <f>IF(N556="sníž. přenesená",J556,0)</f>
        <v>0</v>
      </c>
      <c r="BI556" s="160">
        <f>IF(N556="nulová",J556,0)</f>
        <v>0</v>
      </c>
      <c r="BJ556" s="12" t="s">
        <v>75</v>
      </c>
      <c r="BK556" s="160">
        <f>ROUND(I556*H556,2)</f>
        <v>0</v>
      </c>
      <c r="BL556" s="12" t="s">
        <v>291</v>
      </c>
      <c r="BM556" s="159" t="s">
        <v>1666</v>
      </c>
    </row>
    <row r="557" spans="2:47" s="96" customFormat="1" ht="29.25">
      <c r="B557" s="24"/>
      <c r="D557" s="161" t="s">
        <v>176</v>
      </c>
      <c r="F557" s="162" t="s">
        <v>1667</v>
      </c>
      <c r="L557" s="24"/>
      <c r="M557" s="163"/>
      <c r="N557" s="50"/>
      <c r="O557" s="50"/>
      <c r="P557" s="50"/>
      <c r="Q557" s="50"/>
      <c r="R557" s="50"/>
      <c r="S557" s="50"/>
      <c r="T557" s="51"/>
      <c r="AT557" s="12" t="s">
        <v>176</v>
      </c>
      <c r="AU557" s="12" t="s">
        <v>77</v>
      </c>
    </row>
    <row r="558" spans="2:51" s="165" customFormat="1" ht="12">
      <c r="B558" s="164"/>
      <c r="D558" s="161" t="s">
        <v>178</v>
      </c>
      <c r="E558" s="166" t="s">
        <v>1</v>
      </c>
      <c r="F558" s="167" t="s">
        <v>1668</v>
      </c>
      <c r="H558" s="166" t="s">
        <v>1</v>
      </c>
      <c r="L558" s="164"/>
      <c r="M558" s="168"/>
      <c r="N558" s="169"/>
      <c r="O558" s="169"/>
      <c r="P558" s="169"/>
      <c r="Q558" s="169"/>
      <c r="R558" s="169"/>
      <c r="S558" s="169"/>
      <c r="T558" s="170"/>
      <c r="AT558" s="166" t="s">
        <v>178</v>
      </c>
      <c r="AU558" s="166" t="s">
        <v>77</v>
      </c>
      <c r="AV558" s="165" t="s">
        <v>75</v>
      </c>
      <c r="AW558" s="165" t="s">
        <v>25</v>
      </c>
      <c r="AX558" s="165" t="s">
        <v>68</v>
      </c>
      <c r="AY558" s="166" t="s">
        <v>167</v>
      </c>
    </row>
    <row r="559" spans="2:51" s="172" customFormat="1" ht="12">
      <c r="B559" s="171"/>
      <c r="D559" s="161" t="s">
        <v>178</v>
      </c>
      <c r="E559" s="173" t="s">
        <v>1</v>
      </c>
      <c r="F559" s="174" t="s">
        <v>1669</v>
      </c>
      <c r="H559" s="175">
        <v>8.4</v>
      </c>
      <c r="L559" s="171"/>
      <c r="M559" s="176"/>
      <c r="N559" s="177"/>
      <c r="O559" s="177"/>
      <c r="P559" s="177"/>
      <c r="Q559" s="177"/>
      <c r="R559" s="177"/>
      <c r="S559" s="177"/>
      <c r="T559" s="178"/>
      <c r="AT559" s="173" t="s">
        <v>178</v>
      </c>
      <c r="AU559" s="173" t="s">
        <v>77</v>
      </c>
      <c r="AV559" s="172" t="s">
        <v>77</v>
      </c>
      <c r="AW559" s="172" t="s">
        <v>25</v>
      </c>
      <c r="AX559" s="172" t="s">
        <v>75</v>
      </c>
      <c r="AY559" s="173" t="s">
        <v>167</v>
      </c>
    </row>
    <row r="560" spans="2:65" s="96" customFormat="1" ht="24" customHeight="1">
      <c r="B560" s="24"/>
      <c r="C560" s="149" t="s">
        <v>988</v>
      </c>
      <c r="D560" s="149" t="s">
        <v>169</v>
      </c>
      <c r="E560" s="150" t="s">
        <v>1670</v>
      </c>
      <c r="F560" s="151" t="s">
        <v>1671</v>
      </c>
      <c r="G560" s="152" t="s">
        <v>228</v>
      </c>
      <c r="H560" s="153">
        <v>24.1</v>
      </c>
      <c r="I560" s="3"/>
      <c r="J560" s="154">
        <f>ROUND(I560*H560,2)</f>
        <v>0</v>
      </c>
      <c r="K560" s="151" t="s">
        <v>1</v>
      </c>
      <c r="L560" s="24"/>
      <c r="M560" s="155" t="s">
        <v>1</v>
      </c>
      <c r="N560" s="156" t="s">
        <v>33</v>
      </c>
      <c r="O560" s="157">
        <v>0</v>
      </c>
      <c r="P560" s="157">
        <f>O560*H560</f>
        <v>0</v>
      </c>
      <c r="Q560" s="157">
        <v>0</v>
      </c>
      <c r="R560" s="157">
        <f>Q560*H560</f>
        <v>0</v>
      </c>
      <c r="S560" s="157">
        <v>0</v>
      </c>
      <c r="T560" s="158">
        <f>S560*H560</f>
        <v>0</v>
      </c>
      <c r="AR560" s="159" t="s">
        <v>291</v>
      </c>
      <c r="AT560" s="159" t="s">
        <v>169</v>
      </c>
      <c r="AU560" s="159" t="s">
        <v>77</v>
      </c>
      <c r="AY560" s="12" t="s">
        <v>167</v>
      </c>
      <c r="BE560" s="160">
        <f>IF(N560="základní",J560,0)</f>
        <v>0</v>
      </c>
      <c r="BF560" s="160">
        <f>IF(N560="snížená",J560,0)</f>
        <v>0</v>
      </c>
      <c r="BG560" s="160">
        <f>IF(N560="zákl. přenesená",J560,0)</f>
        <v>0</v>
      </c>
      <c r="BH560" s="160">
        <f>IF(N560="sníž. přenesená",J560,0)</f>
        <v>0</v>
      </c>
      <c r="BI560" s="160">
        <f>IF(N560="nulová",J560,0)</f>
        <v>0</v>
      </c>
      <c r="BJ560" s="12" t="s">
        <v>75</v>
      </c>
      <c r="BK560" s="160">
        <f>ROUND(I560*H560,2)</f>
        <v>0</v>
      </c>
      <c r="BL560" s="12" t="s">
        <v>291</v>
      </c>
      <c r="BM560" s="159" t="s">
        <v>1672</v>
      </c>
    </row>
    <row r="561" spans="2:51" s="165" customFormat="1" ht="12">
      <c r="B561" s="164"/>
      <c r="D561" s="161" t="s">
        <v>178</v>
      </c>
      <c r="E561" s="166" t="s">
        <v>1</v>
      </c>
      <c r="F561" s="167" t="s">
        <v>1673</v>
      </c>
      <c r="H561" s="166" t="s">
        <v>1</v>
      </c>
      <c r="L561" s="164"/>
      <c r="M561" s="168"/>
      <c r="N561" s="169"/>
      <c r="O561" s="169"/>
      <c r="P561" s="169"/>
      <c r="Q561" s="169"/>
      <c r="R561" s="169"/>
      <c r="S561" s="169"/>
      <c r="T561" s="170"/>
      <c r="AT561" s="166" t="s">
        <v>178</v>
      </c>
      <c r="AU561" s="166" t="s">
        <v>77</v>
      </c>
      <c r="AV561" s="165" t="s">
        <v>75</v>
      </c>
      <c r="AW561" s="165" t="s">
        <v>25</v>
      </c>
      <c r="AX561" s="165" t="s">
        <v>68</v>
      </c>
      <c r="AY561" s="166" t="s">
        <v>167</v>
      </c>
    </row>
    <row r="562" spans="2:51" s="172" customFormat="1" ht="12">
      <c r="B562" s="171"/>
      <c r="D562" s="161" t="s">
        <v>178</v>
      </c>
      <c r="E562" s="173" t="s">
        <v>1</v>
      </c>
      <c r="F562" s="174" t="s">
        <v>1645</v>
      </c>
      <c r="H562" s="175">
        <v>24.1</v>
      </c>
      <c r="L562" s="171"/>
      <c r="M562" s="176"/>
      <c r="N562" s="177"/>
      <c r="O562" s="177"/>
      <c r="P562" s="177"/>
      <c r="Q562" s="177"/>
      <c r="R562" s="177"/>
      <c r="S562" s="177"/>
      <c r="T562" s="178"/>
      <c r="AT562" s="173" t="s">
        <v>178</v>
      </c>
      <c r="AU562" s="173" t="s">
        <v>77</v>
      </c>
      <c r="AV562" s="172" t="s">
        <v>77</v>
      </c>
      <c r="AW562" s="172" t="s">
        <v>25</v>
      </c>
      <c r="AX562" s="172" t="s">
        <v>75</v>
      </c>
      <c r="AY562" s="173" t="s">
        <v>167</v>
      </c>
    </row>
    <row r="563" spans="2:65" s="96" customFormat="1" ht="24" customHeight="1">
      <c r="B563" s="24"/>
      <c r="C563" s="149" t="s">
        <v>993</v>
      </c>
      <c r="D563" s="149" t="s">
        <v>169</v>
      </c>
      <c r="E563" s="150" t="s">
        <v>1674</v>
      </c>
      <c r="F563" s="151" t="s">
        <v>1675</v>
      </c>
      <c r="G563" s="152" t="s">
        <v>228</v>
      </c>
      <c r="H563" s="153">
        <v>8.4</v>
      </c>
      <c r="I563" s="3"/>
      <c r="J563" s="154">
        <f>ROUND(I563*H563,2)</f>
        <v>0</v>
      </c>
      <c r="K563" s="151" t="s">
        <v>1</v>
      </c>
      <c r="L563" s="24"/>
      <c r="M563" s="155" t="s">
        <v>1</v>
      </c>
      <c r="N563" s="156" t="s">
        <v>33</v>
      </c>
      <c r="O563" s="157">
        <v>0</v>
      </c>
      <c r="P563" s="157">
        <f>O563*H563</f>
        <v>0</v>
      </c>
      <c r="Q563" s="157">
        <v>0</v>
      </c>
      <c r="R563" s="157">
        <f>Q563*H563</f>
        <v>0</v>
      </c>
      <c r="S563" s="157">
        <v>0</v>
      </c>
      <c r="T563" s="158">
        <f>S563*H563</f>
        <v>0</v>
      </c>
      <c r="AR563" s="159" t="s">
        <v>291</v>
      </c>
      <c r="AT563" s="159" t="s">
        <v>169</v>
      </c>
      <c r="AU563" s="159" t="s">
        <v>77</v>
      </c>
      <c r="AY563" s="12" t="s">
        <v>167</v>
      </c>
      <c r="BE563" s="160">
        <f>IF(N563="základní",J563,0)</f>
        <v>0</v>
      </c>
      <c r="BF563" s="160">
        <f>IF(N563="snížená",J563,0)</f>
        <v>0</v>
      </c>
      <c r="BG563" s="160">
        <f>IF(N563="zákl. přenesená",J563,0)</f>
        <v>0</v>
      </c>
      <c r="BH563" s="160">
        <f>IF(N563="sníž. přenesená",J563,0)</f>
        <v>0</v>
      </c>
      <c r="BI563" s="160">
        <f>IF(N563="nulová",J563,0)</f>
        <v>0</v>
      </c>
      <c r="BJ563" s="12" t="s">
        <v>75</v>
      </c>
      <c r="BK563" s="160">
        <f>ROUND(I563*H563,2)</f>
        <v>0</v>
      </c>
      <c r="BL563" s="12" t="s">
        <v>291</v>
      </c>
      <c r="BM563" s="159" t="s">
        <v>1676</v>
      </c>
    </row>
    <row r="564" spans="2:51" s="165" customFormat="1" ht="12">
      <c r="B564" s="164"/>
      <c r="D564" s="161" t="s">
        <v>178</v>
      </c>
      <c r="E564" s="166" t="s">
        <v>1</v>
      </c>
      <c r="F564" s="167" t="s">
        <v>1677</v>
      </c>
      <c r="H564" s="166" t="s">
        <v>1</v>
      </c>
      <c r="L564" s="164"/>
      <c r="M564" s="168"/>
      <c r="N564" s="169"/>
      <c r="O564" s="169"/>
      <c r="P564" s="169"/>
      <c r="Q564" s="169"/>
      <c r="R564" s="169"/>
      <c r="S564" s="169"/>
      <c r="T564" s="170"/>
      <c r="AT564" s="166" t="s">
        <v>178</v>
      </c>
      <c r="AU564" s="166" t="s">
        <v>77</v>
      </c>
      <c r="AV564" s="165" t="s">
        <v>75</v>
      </c>
      <c r="AW564" s="165" t="s">
        <v>25</v>
      </c>
      <c r="AX564" s="165" t="s">
        <v>68</v>
      </c>
      <c r="AY564" s="166" t="s">
        <v>167</v>
      </c>
    </row>
    <row r="565" spans="2:51" s="172" customFormat="1" ht="12">
      <c r="B565" s="171"/>
      <c r="D565" s="161" t="s">
        <v>178</v>
      </c>
      <c r="E565" s="173" t="s">
        <v>1</v>
      </c>
      <c r="F565" s="174" t="s">
        <v>1669</v>
      </c>
      <c r="H565" s="175">
        <v>8.4</v>
      </c>
      <c r="L565" s="171"/>
      <c r="M565" s="176"/>
      <c r="N565" s="177"/>
      <c r="O565" s="177"/>
      <c r="P565" s="177"/>
      <c r="Q565" s="177"/>
      <c r="R565" s="177"/>
      <c r="S565" s="177"/>
      <c r="T565" s="178"/>
      <c r="AT565" s="173" t="s">
        <v>178</v>
      </c>
      <c r="AU565" s="173" t="s">
        <v>77</v>
      </c>
      <c r="AV565" s="172" t="s">
        <v>77</v>
      </c>
      <c r="AW565" s="172" t="s">
        <v>25</v>
      </c>
      <c r="AX565" s="172" t="s">
        <v>75</v>
      </c>
      <c r="AY565" s="173" t="s">
        <v>167</v>
      </c>
    </row>
    <row r="566" spans="2:65" s="96" customFormat="1" ht="24" customHeight="1">
      <c r="B566" s="24"/>
      <c r="C566" s="149" t="s">
        <v>998</v>
      </c>
      <c r="D566" s="149" t="s">
        <v>169</v>
      </c>
      <c r="E566" s="150" t="s">
        <v>1678</v>
      </c>
      <c r="F566" s="151" t="s">
        <v>1679</v>
      </c>
      <c r="G566" s="152" t="s">
        <v>727</v>
      </c>
      <c r="H566" s="153">
        <v>24.1</v>
      </c>
      <c r="I566" s="3"/>
      <c r="J566" s="154">
        <f>ROUND(I566*H566,2)</f>
        <v>0</v>
      </c>
      <c r="K566" s="151" t="s">
        <v>173</v>
      </c>
      <c r="L566" s="24"/>
      <c r="M566" s="155" t="s">
        <v>1</v>
      </c>
      <c r="N566" s="156" t="s">
        <v>33</v>
      </c>
      <c r="O566" s="157">
        <v>0.204</v>
      </c>
      <c r="P566" s="157">
        <f>O566*H566</f>
        <v>4.9164</v>
      </c>
      <c r="Q566" s="157">
        <v>0.0017356</v>
      </c>
      <c r="R566" s="157">
        <f>Q566*H566</f>
        <v>0.04182796</v>
      </c>
      <c r="S566" s="157">
        <v>0</v>
      </c>
      <c r="T566" s="158">
        <f>S566*H566</f>
        <v>0</v>
      </c>
      <c r="AR566" s="159" t="s">
        <v>291</v>
      </c>
      <c r="AT566" s="159" t="s">
        <v>169</v>
      </c>
      <c r="AU566" s="159" t="s">
        <v>77</v>
      </c>
      <c r="AY566" s="12" t="s">
        <v>167</v>
      </c>
      <c r="BE566" s="160">
        <f>IF(N566="základní",J566,0)</f>
        <v>0</v>
      </c>
      <c r="BF566" s="160">
        <f>IF(N566="snížená",J566,0)</f>
        <v>0</v>
      </c>
      <c r="BG566" s="160">
        <f>IF(N566="zákl. přenesená",J566,0)</f>
        <v>0</v>
      </c>
      <c r="BH566" s="160">
        <f>IF(N566="sníž. přenesená",J566,0)</f>
        <v>0</v>
      </c>
      <c r="BI566" s="160">
        <f>IF(N566="nulová",J566,0)</f>
        <v>0</v>
      </c>
      <c r="BJ566" s="12" t="s">
        <v>75</v>
      </c>
      <c r="BK566" s="160">
        <f>ROUND(I566*H566,2)</f>
        <v>0</v>
      </c>
      <c r="BL566" s="12" t="s">
        <v>291</v>
      </c>
      <c r="BM566" s="159" t="s">
        <v>1680</v>
      </c>
    </row>
    <row r="567" spans="2:47" s="96" customFormat="1" ht="19.5">
      <c r="B567" s="24"/>
      <c r="D567" s="161" t="s">
        <v>176</v>
      </c>
      <c r="F567" s="162" t="s">
        <v>1681</v>
      </c>
      <c r="L567" s="24"/>
      <c r="M567" s="163"/>
      <c r="N567" s="50"/>
      <c r="O567" s="50"/>
      <c r="P567" s="50"/>
      <c r="Q567" s="50"/>
      <c r="R567" s="50"/>
      <c r="S567" s="50"/>
      <c r="T567" s="51"/>
      <c r="AT567" s="12" t="s">
        <v>176</v>
      </c>
      <c r="AU567" s="12" t="s">
        <v>77</v>
      </c>
    </row>
    <row r="568" spans="2:51" s="172" customFormat="1" ht="12">
      <c r="B568" s="171"/>
      <c r="D568" s="161" t="s">
        <v>178</v>
      </c>
      <c r="E568" s="173" t="s">
        <v>1</v>
      </c>
      <c r="F568" s="174" t="s">
        <v>1645</v>
      </c>
      <c r="H568" s="175">
        <v>24.1</v>
      </c>
      <c r="L568" s="171"/>
      <c r="M568" s="176"/>
      <c r="N568" s="177"/>
      <c r="O568" s="177"/>
      <c r="P568" s="177"/>
      <c r="Q568" s="177"/>
      <c r="R568" s="177"/>
      <c r="S568" s="177"/>
      <c r="T568" s="178"/>
      <c r="AT568" s="173" t="s">
        <v>178</v>
      </c>
      <c r="AU568" s="173" t="s">
        <v>77</v>
      </c>
      <c r="AV568" s="172" t="s">
        <v>77</v>
      </c>
      <c r="AW568" s="172" t="s">
        <v>25</v>
      </c>
      <c r="AX568" s="172" t="s">
        <v>75</v>
      </c>
      <c r="AY568" s="173" t="s">
        <v>167</v>
      </c>
    </row>
    <row r="569" spans="2:65" s="96" customFormat="1" ht="24" customHeight="1">
      <c r="B569" s="24"/>
      <c r="C569" s="149" t="s">
        <v>1003</v>
      </c>
      <c r="D569" s="149" t="s">
        <v>169</v>
      </c>
      <c r="E569" s="150" t="s">
        <v>1682</v>
      </c>
      <c r="F569" s="151" t="s">
        <v>1683</v>
      </c>
      <c r="G569" s="152" t="s">
        <v>508</v>
      </c>
      <c r="H569" s="153">
        <v>2</v>
      </c>
      <c r="I569" s="3"/>
      <c r="J569" s="154">
        <f>ROUND(I569*H569,2)</f>
        <v>0</v>
      </c>
      <c r="K569" s="151" t="s">
        <v>173</v>
      </c>
      <c r="L569" s="24"/>
      <c r="M569" s="155" t="s">
        <v>1</v>
      </c>
      <c r="N569" s="156" t="s">
        <v>33</v>
      </c>
      <c r="O569" s="157">
        <v>0.45</v>
      </c>
      <c r="P569" s="157">
        <f>O569*H569</f>
        <v>0.9</v>
      </c>
      <c r="Q569" s="157">
        <v>0.00025</v>
      </c>
      <c r="R569" s="157">
        <f>Q569*H569</f>
        <v>0.0005</v>
      </c>
      <c r="S569" s="157">
        <v>0</v>
      </c>
      <c r="T569" s="158">
        <f>S569*H569</f>
        <v>0</v>
      </c>
      <c r="AR569" s="159" t="s">
        <v>291</v>
      </c>
      <c r="AT569" s="159" t="s">
        <v>169</v>
      </c>
      <c r="AU569" s="159" t="s">
        <v>77</v>
      </c>
      <c r="AY569" s="12" t="s">
        <v>167</v>
      </c>
      <c r="BE569" s="160">
        <f>IF(N569="základní",J569,0)</f>
        <v>0</v>
      </c>
      <c r="BF569" s="160">
        <f>IF(N569="snížená",J569,0)</f>
        <v>0</v>
      </c>
      <c r="BG569" s="160">
        <f>IF(N569="zákl. přenesená",J569,0)</f>
        <v>0</v>
      </c>
      <c r="BH569" s="160">
        <f>IF(N569="sníž. přenesená",J569,0)</f>
        <v>0</v>
      </c>
      <c r="BI569" s="160">
        <f>IF(N569="nulová",J569,0)</f>
        <v>0</v>
      </c>
      <c r="BJ569" s="12" t="s">
        <v>75</v>
      </c>
      <c r="BK569" s="160">
        <f>ROUND(I569*H569,2)</f>
        <v>0</v>
      </c>
      <c r="BL569" s="12" t="s">
        <v>291</v>
      </c>
      <c r="BM569" s="159" t="s">
        <v>1684</v>
      </c>
    </row>
    <row r="570" spans="2:47" s="96" customFormat="1" ht="29.25">
      <c r="B570" s="24"/>
      <c r="D570" s="161" t="s">
        <v>176</v>
      </c>
      <c r="F570" s="162" t="s">
        <v>1685</v>
      </c>
      <c r="L570" s="24"/>
      <c r="M570" s="163"/>
      <c r="N570" s="50"/>
      <c r="O570" s="50"/>
      <c r="P570" s="50"/>
      <c r="Q570" s="50"/>
      <c r="R570" s="50"/>
      <c r="S570" s="50"/>
      <c r="T570" s="51"/>
      <c r="AT570" s="12" t="s">
        <v>176</v>
      </c>
      <c r="AU570" s="12" t="s">
        <v>77</v>
      </c>
    </row>
    <row r="571" spans="2:51" s="172" customFormat="1" ht="12">
      <c r="B571" s="171"/>
      <c r="D571" s="161" t="s">
        <v>178</v>
      </c>
      <c r="E571" s="173" t="s">
        <v>1</v>
      </c>
      <c r="F571" s="174" t="s">
        <v>77</v>
      </c>
      <c r="H571" s="175">
        <v>2</v>
      </c>
      <c r="L571" s="171"/>
      <c r="M571" s="176"/>
      <c r="N571" s="177"/>
      <c r="O571" s="177"/>
      <c r="P571" s="177"/>
      <c r="Q571" s="177"/>
      <c r="R571" s="177"/>
      <c r="S571" s="177"/>
      <c r="T571" s="178"/>
      <c r="AT571" s="173" t="s">
        <v>178</v>
      </c>
      <c r="AU571" s="173" t="s">
        <v>77</v>
      </c>
      <c r="AV571" s="172" t="s">
        <v>77</v>
      </c>
      <c r="AW571" s="172" t="s">
        <v>25</v>
      </c>
      <c r="AX571" s="172" t="s">
        <v>75</v>
      </c>
      <c r="AY571" s="173" t="s">
        <v>167</v>
      </c>
    </row>
    <row r="572" spans="2:65" s="96" customFormat="1" ht="24" customHeight="1">
      <c r="B572" s="24"/>
      <c r="C572" s="149" t="s">
        <v>1008</v>
      </c>
      <c r="D572" s="149" t="s">
        <v>169</v>
      </c>
      <c r="E572" s="150" t="s">
        <v>1686</v>
      </c>
      <c r="F572" s="151" t="s">
        <v>1687</v>
      </c>
      <c r="G572" s="152" t="s">
        <v>727</v>
      </c>
      <c r="H572" s="153">
        <v>7</v>
      </c>
      <c r="I572" s="3"/>
      <c r="J572" s="154">
        <f>ROUND(I572*H572,2)</f>
        <v>0</v>
      </c>
      <c r="K572" s="151" t="s">
        <v>173</v>
      </c>
      <c r="L572" s="24"/>
      <c r="M572" s="155" t="s">
        <v>1</v>
      </c>
      <c r="N572" s="156" t="s">
        <v>33</v>
      </c>
      <c r="O572" s="157">
        <v>0.351</v>
      </c>
      <c r="P572" s="157">
        <f>O572*H572</f>
        <v>2.457</v>
      </c>
      <c r="Q572" s="157">
        <v>0.002856</v>
      </c>
      <c r="R572" s="157">
        <f>Q572*H572</f>
        <v>0.019992</v>
      </c>
      <c r="S572" s="157">
        <v>0</v>
      </c>
      <c r="T572" s="158">
        <f>S572*H572</f>
        <v>0</v>
      </c>
      <c r="AR572" s="159" t="s">
        <v>291</v>
      </c>
      <c r="AT572" s="159" t="s">
        <v>169</v>
      </c>
      <c r="AU572" s="159" t="s">
        <v>77</v>
      </c>
      <c r="AY572" s="12" t="s">
        <v>167</v>
      </c>
      <c r="BE572" s="160">
        <f>IF(N572="základní",J572,0)</f>
        <v>0</v>
      </c>
      <c r="BF572" s="160">
        <f>IF(N572="snížená",J572,0)</f>
        <v>0</v>
      </c>
      <c r="BG572" s="160">
        <f>IF(N572="zákl. přenesená",J572,0)</f>
        <v>0</v>
      </c>
      <c r="BH572" s="160">
        <f>IF(N572="sníž. přenesená",J572,0)</f>
        <v>0</v>
      </c>
      <c r="BI572" s="160">
        <f>IF(N572="nulová",J572,0)</f>
        <v>0</v>
      </c>
      <c r="BJ572" s="12" t="s">
        <v>75</v>
      </c>
      <c r="BK572" s="160">
        <f>ROUND(I572*H572,2)</f>
        <v>0</v>
      </c>
      <c r="BL572" s="12" t="s">
        <v>291</v>
      </c>
      <c r="BM572" s="159" t="s">
        <v>1688</v>
      </c>
    </row>
    <row r="573" spans="2:47" s="96" customFormat="1" ht="19.5">
      <c r="B573" s="24"/>
      <c r="D573" s="161" t="s">
        <v>176</v>
      </c>
      <c r="F573" s="162" t="s">
        <v>1689</v>
      </c>
      <c r="L573" s="24"/>
      <c r="M573" s="163"/>
      <c r="N573" s="50"/>
      <c r="O573" s="50"/>
      <c r="P573" s="50"/>
      <c r="Q573" s="50"/>
      <c r="R573" s="50"/>
      <c r="S573" s="50"/>
      <c r="T573" s="51"/>
      <c r="AT573" s="12" t="s">
        <v>176</v>
      </c>
      <c r="AU573" s="12" t="s">
        <v>77</v>
      </c>
    </row>
    <row r="574" spans="2:51" s="165" customFormat="1" ht="12">
      <c r="B574" s="164"/>
      <c r="D574" s="161" t="s">
        <v>178</v>
      </c>
      <c r="E574" s="166" t="s">
        <v>1</v>
      </c>
      <c r="F574" s="167" t="s">
        <v>1690</v>
      </c>
      <c r="H574" s="166" t="s">
        <v>1</v>
      </c>
      <c r="L574" s="164"/>
      <c r="M574" s="168"/>
      <c r="N574" s="169"/>
      <c r="O574" s="169"/>
      <c r="P574" s="169"/>
      <c r="Q574" s="169"/>
      <c r="R574" s="169"/>
      <c r="S574" s="169"/>
      <c r="T574" s="170"/>
      <c r="AT574" s="166" t="s">
        <v>178</v>
      </c>
      <c r="AU574" s="166" t="s">
        <v>77</v>
      </c>
      <c r="AV574" s="165" t="s">
        <v>75</v>
      </c>
      <c r="AW574" s="165" t="s">
        <v>25</v>
      </c>
      <c r="AX574" s="165" t="s">
        <v>68</v>
      </c>
      <c r="AY574" s="166" t="s">
        <v>167</v>
      </c>
    </row>
    <row r="575" spans="2:51" s="172" customFormat="1" ht="12">
      <c r="B575" s="171"/>
      <c r="D575" s="161" t="s">
        <v>178</v>
      </c>
      <c r="E575" s="173" t="s">
        <v>1</v>
      </c>
      <c r="F575" s="174" t="s">
        <v>1691</v>
      </c>
      <c r="H575" s="175">
        <v>7</v>
      </c>
      <c r="L575" s="171"/>
      <c r="M575" s="176"/>
      <c r="N575" s="177"/>
      <c r="O575" s="177"/>
      <c r="P575" s="177"/>
      <c r="Q575" s="177"/>
      <c r="R575" s="177"/>
      <c r="S575" s="177"/>
      <c r="T575" s="178"/>
      <c r="AT575" s="173" t="s">
        <v>178</v>
      </c>
      <c r="AU575" s="173" t="s">
        <v>77</v>
      </c>
      <c r="AV575" s="172" t="s">
        <v>77</v>
      </c>
      <c r="AW575" s="172" t="s">
        <v>25</v>
      </c>
      <c r="AX575" s="172" t="s">
        <v>75</v>
      </c>
      <c r="AY575" s="173" t="s">
        <v>167</v>
      </c>
    </row>
    <row r="576" spans="2:65" s="96" customFormat="1" ht="16.5" customHeight="1">
      <c r="B576" s="24"/>
      <c r="C576" s="149" t="s">
        <v>1692</v>
      </c>
      <c r="D576" s="149" t="s">
        <v>169</v>
      </c>
      <c r="E576" s="150" t="s">
        <v>1693</v>
      </c>
      <c r="F576" s="151" t="s">
        <v>1694</v>
      </c>
      <c r="G576" s="152" t="s">
        <v>727</v>
      </c>
      <c r="H576" s="153">
        <v>16</v>
      </c>
      <c r="I576" s="3"/>
      <c r="J576" s="154">
        <f>ROUND(I576*H576,2)</f>
        <v>0</v>
      </c>
      <c r="K576" s="151" t="s">
        <v>1</v>
      </c>
      <c r="L576" s="24"/>
      <c r="M576" s="155" t="s">
        <v>1</v>
      </c>
      <c r="N576" s="156" t="s">
        <v>33</v>
      </c>
      <c r="O576" s="157">
        <v>0</v>
      </c>
      <c r="P576" s="157">
        <f>O576*H576</f>
        <v>0</v>
      </c>
      <c r="Q576" s="157">
        <v>0</v>
      </c>
      <c r="R576" s="157">
        <f>Q576*H576</f>
        <v>0</v>
      </c>
      <c r="S576" s="157">
        <v>0</v>
      </c>
      <c r="T576" s="158">
        <f>S576*H576</f>
        <v>0</v>
      </c>
      <c r="AR576" s="159" t="s">
        <v>291</v>
      </c>
      <c r="AT576" s="159" t="s">
        <v>169</v>
      </c>
      <c r="AU576" s="159" t="s">
        <v>77</v>
      </c>
      <c r="AY576" s="12" t="s">
        <v>167</v>
      </c>
      <c r="BE576" s="160">
        <f>IF(N576="základní",J576,0)</f>
        <v>0</v>
      </c>
      <c r="BF576" s="160">
        <f>IF(N576="snížená",J576,0)</f>
        <v>0</v>
      </c>
      <c r="BG576" s="160">
        <f>IF(N576="zákl. přenesená",J576,0)</f>
        <v>0</v>
      </c>
      <c r="BH576" s="160">
        <f>IF(N576="sníž. přenesená",J576,0)</f>
        <v>0</v>
      </c>
      <c r="BI576" s="160">
        <f>IF(N576="nulová",J576,0)</f>
        <v>0</v>
      </c>
      <c r="BJ576" s="12" t="s">
        <v>75</v>
      </c>
      <c r="BK576" s="160">
        <f>ROUND(I576*H576,2)</f>
        <v>0</v>
      </c>
      <c r="BL576" s="12" t="s">
        <v>291</v>
      </c>
      <c r="BM576" s="159" t="s">
        <v>1695</v>
      </c>
    </row>
    <row r="577" spans="2:47" s="96" customFormat="1" ht="19.5">
      <c r="B577" s="24"/>
      <c r="D577" s="161" t="s">
        <v>176</v>
      </c>
      <c r="F577" s="162" t="s">
        <v>1696</v>
      </c>
      <c r="L577" s="24"/>
      <c r="M577" s="163"/>
      <c r="N577" s="50"/>
      <c r="O577" s="50"/>
      <c r="P577" s="50"/>
      <c r="Q577" s="50"/>
      <c r="R577" s="50"/>
      <c r="S577" s="50"/>
      <c r="T577" s="51"/>
      <c r="AT577" s="12" t="s">
        <v>176</v>
      </c>
      <c r="AU577" s="12" t="s">
        <v>77</v>
      </c>
    </row>
    <row r="578" spans="2:51" s="172" customFormat="1" ht="12">
      <c r="B578" s="171"/>
      <c r="D578" s="161" t="s">
        <v>178</v>
      </c>
      <c r="E578" s="173" t="s">
        <v>1</v>
      </c>
      <c r="F578" s="174" t="s">
        <v>1697</v>
      </c>
      <c r="H578" s="175">
        <v>16</v>
      </c>
      <c r="L578" s="171"/>
      <c r="M578" s="176"/>
      <c r="N578" s="177"/>
      <c r="O578" s="177"/>
      <c r="P578" s="177"/>
      <c r="Q578" s="177"/>
      <c r="R578" s="177"/>
      <c r="S578" s="177"/>
      <c r="T578" s="178"/>
      <c r="AT578" s="173" t="s">
        <v>178</v>
      </c>
      <c r="AU578" s="173" t="s">
        <v>77</v>
      </c>
      <c r="AV578" s="172" t="s">
        <v>77</v>
      </c>
      <c r="AW578" s="172" t="s">
        <v>25</v>
      </c>
      <c r="AX578" s="172" t="s">
        <v>75</v>
      </c>
      <c r="AY578" s="173" t="s">
        <v>167</v>
      </c>
    </row>
    <row r="579" spans="2:65" s="96" customFormat="1" ht="24" customHeight="1">
      <c r="B579" s="24"/>
      <c r="C579" s="149" t="s">
        <v>1014</v>
      </c>
      <c r="D579" s="149" t="s">
        <v>169</v>
      </c>
      <c r="E579" s="150" t="s">
        <v>1698</v>
      </c>
      <c r="F579" s="151" t="s">
        <v>1699</v>
      </c>
      <c r="G579" s="152" t="s">
        <v>216</v>
      </c>
      <c r="H579" s="153">
        <v>0.226</v>
      </c>
      <c r="I579" s="3"/>
      <c r="J579" s="154">
        <f>ROUND(I579*H579,2)</f>
        <v>0</v>
      </c>
      <c r="K579" s="151" t="s">
        <v>173</v>
      </c>
      <c r="L579" s="24"/>
      <c r="M579" s="155" t="s">
        <v>1</v>
      </c>
      <c r="N579" s="156" t="s">
        <v>33</v>
      </c>
      <c r="O579" s="157">
        <v>4.737</v>
      </c>
      <c r="P579" s="157">
        <f>O579*H579</f>
        <v>1.070562</v>
      </c>
      <c r="Q579" s="157">
        <v>0</v>
      </c>
      <c r="R579" s="157">
        <f>Q579*H579</f>
        <v>0</v>
      </c>
      <c r="S579" s="157">
        <v>0</v>
      </c>
      <c r="T579" s="158">
        <f>S579*H579</f>
        <v>0</v>
      </c>
      <c r="AR579" s="159" t="s">
        <v>291</v>
      </c>
      <c r="AT579" s="159" t="s">
        <v>169</v>
      </c>
      <c r="AU579" s="159" t="s">
        <v>77</v>
      </c>
      <c r="AY579" s="12" t="s">
        <v>167</v>
      </c>
      <c r="BE579" s="160">
        <f>IF(N579="základní",J579,0)</f>
        <v>0</v>
      </c>
      <c r="BF579" s="160">
        <f>IF(N579="snížená",J579,0)</f>
        <v>0</v>
      </c>
      <c r="BG579" s="160">
        <f>IF(N579="zákl. přenesená",J579,0)</f>
        <v>0</v>
      </c>
      <c r="BH579" s="160">
        <f>IF(N579="sníž. přenesená",J579,0)</f>
        <v>0</v>
      </c>
      <c r="BI579" s="160">
        <f>IF(N579="nulová",J579,0)</f>
        <v>0</v>
      </c>
      <c r="BJ579" s="12" t="s">
        <v>75</v>
      </c>
      <c r="BK579" s="160">
        <f>ROUND(I579*H579,2)</f>
        <v>0</v>
      </c>
      <c r="BL579" s="12" t="s">
        <v>291</v>
      </c>
      <c r="BM579" s="159" t="s">
        <v>1700</v>
      </c>
    </row>
    <row r="580" spans="2:47" s="96" customFormat="1" ht="29.25">
      <c r="B580" s="24"/>
      <c r="D580" s="161" t="s">
        <v>176</v>
      </c>
      <c r="F580" s="162" t="s">
        <v>1701</v>
      </c>
      <c r="L580" s="24"/>
      <c r="M580" s="163"/>
      <c r="N580" s="50"/>
      <c r="O580" s="50"/>
      <c r="P580" s="50"/>
      <c r="Q580" s="50"/>
      <c r="R580" s="50"/>
      <c r="S580" s="50"/>
      <c r="T580" s="51"/>
      <c r="AT580" s="12" t="s">
        <v>176</v>
      </c>
      <c r="AU580" s="12" t="s">
        <v>77</v>
      </c>
    </row>
    <row r="581" spans="2:63" s="137" customFormat="1" ht="22.9" customHeight="1">
      <c r="B581" s="136"/>
      <c r="D581" s="138" t="s">
        <v>67</v>
      </c>
      <c r="E581" s="147" t="s">
        <v>1702</v>
      </c>
      <c r="F581" s="147" t="s">
        <v>1703</v>
      </c>
      <c r="J581" s="148">
        <f>BK581</f>
        <v>0</v>
      </c>
      <c r="L581" s="136"/>
      <c r="M581" s="141"/>
      <c r="N581" s="142"/>
      <c r="O581" s="142"/>
      <c r="P581" s="143">
        <f>SUM(P582:P590)</f>
        <v>12.218003999999999</v>
      </c>
      <c r="Q581" s="142"/>
      <c r="R581" s="143">
        <f>SUM(R582:R590)</f>
        <v>0.020159859999999998</v>
      </c>
      <c r="S581" s="142"/>
      <c r="T581" s="144">
        <f>SUM(T582:T590)</f>
        <v>0</v>
      </c>
      <c r="AR581" s="138" t="s">
        <v>77</v>
      </c>
      <c r="AT581" s="145" t="s">
        <v>67</v>
      </c>
      <c r="AU581" s="145" t="s">
        <v>75</v>
      </c>
      <c r="AY581" s="138" t="s">
        <v>167</v>
      </c>
      <c r="BK581" s="146">
        <f>SUM(BK582:BK590)</f>
        <v>0</v>
      </c>
    </row>
    <row r="582" spans="2:65" s="96" customFormat="1" ht="24" customHeight="1">
      <c r="B582" s="24"/>
      <c r="C582" s="149" t="s">
        <v>1704</v>
      </c>
      <c r="D582" s="149" t="s">
        <v>169</v>
      </c>
      <c r="E582" s="150" t="s">
        <v>1705</v>
      </c>
      <c r="F582" s="151" t="s">
        <v>1706</v>
      </c>
      <c r="G582" s="152" t="s">
        <v>208</v>
      </c>
      <c r="H582" s="153">
        <v>130.908</v>
      </c>
      <c r="I582" s="3"/>
      <c r="J582" s="154">
        <f>ROUND(I582*H582,2)</f>
        <v>0</v>
      </c>
      <c r="K582" s="151" t="s">
        <v>173</v>
      </c>
      <c r="L582" s="24"/>
      <c r="M582" s="155" t="s">
        <v>1</v>
      </c>
      <c r="N582" s="156" t="s">
        <v>33</v>
      </c>
      <c r="O582" s="157">
        <v>0.093</v>
      </c>
      <c r="P582" s="157">
        <f>O582*H582</f>
        <v>12.174444</v>
      </c>
      <c r="Q582" s="157">
        <v>0</v>
      </c>
      <c r="R582" s="157">
        <f>Q582*H582</f>
        <v>0</v>
      </c>
      <c r="S582" s="157">
        <v>0</v>
      </c>
      <c r="T582" s="158">
        <f>S582*H582</f>
        <v>0</v>
      </c>
      <c r="AR582" s="159" t="s">
        <v>291</v>
      </c>
      <c r="AT582" s="159" t="s">
        <v>169</v>
      </c>
      <c r="AU582" s="159" t="s">
        <v>77</v>
      </c>
      <c r="AY582" s="12" t="s">
        <v>167</v>
      </c>
      <c r="BE582" s="160">
        <f>IF(N582="základní",J582,0)</f>
        <v>0</v>
      </c>
      <c r="BF582" s="160">
        <f>IF(N582="snížená",J582,0)</f>
        <v>0</v>
      </c>
      <c r="BG582" s="160">
        <f>IF(N582="zákl. přenesená",J582,0)</f>
        <v>0</v>
      </c>
      <c r="BH582" s="160">
        <f>IF(N582="sníž. přenesená",J582,0)</f>
        <v>0</v>
      </c>
      <c r="BI582" s="160">
        <f>IF(N582="nulová",J582,0)</f>
        <v>0</v>
      </c>
      <c r="BJ582" s="12" t="s">
        <v>75</v>
      </c>
      <c r="BK582" s="160">
        <f>ROUND(I582*H582,2)</f>
        <v>0</v>
      </c>
      <c r="BL582" s="12" t="s">
        <v>291</v>
      </c>
      <c r="BM582" s="159" t="s">
        <v>1707</v>
      </c>
    </row>
    <row r="583" spans="2:47" s="96" customFormat="1" ht="19.5">
      <c r="B583" s="24"/>
      <c r="D583" s="161" t="s">
        <v>176</v>
      </c>
      <c r="F583" s="162" t="s">
        <v>1708</v>
      </c>
      <c r="L583" s="24"/>
      <c r="M583" s="163"/>
      <c r="N583" s="50"/>
      <c r="O583" s="50"/>
      <c r="P583" s="50"/>
      <c r="Q583" s="50"/>
      <c r="R583" s="50"/>
      <c r="S583" s="50"/>
      <c r="T583" s="51"/>
      <c r="AT583" s="12" t="s">
        <v>176</v>
      </c>
      <c r="AU583" s="12" t="s">
        <v>77</v>
      </c>
    </row>
    <row r="584" spans="2:51" s="165" customFormat="1" ht="12">
      <c r="B584" s="164"/>
      <c r="D584" s="161" t="s">
        <v>178</v>
      </c>
      <c r="E584" s="166" t="s">
        <v>1</v>
      </c>
      <c r="F584" s="167" t="s">
        <v>1536</v>
      </c>
      <c r="H584" s="166" t="s">
        <v>1</v>
      </c>
      <c r="L584" s="164"/>
      <c r="M584" s="168"/>
      <c r="N584" s="169"/>
      <c r="O584" s="169"/>
      <c r="P584" s="169"/>
      <c r="Q584" s="169"/>
      <c r="R584" s="169"/>
      <c r="S584" s="169"/>
      <c r="T584" s="170"/>
      <c r="AT584" s="166" t="s">
        <v>178</v>
      </c>
      <c r="AU584" s="166" t="s">
        <v>77</v>
      </c>
      <c r="AV584" s="165" t="s">
        <v>75</v>
      </c>
      <c r="AW584" s="165" t="s">
        <v>25</v>
      </c>
      <c r="AX584" s="165" t="s">
        <v>68</v>
      </c>
      <c r="AY584" s="166" t="s">
        <v>167</v>
      </c>
    </row>
    <row r="585" spans="2:51" s="172" customFormat="1" ht="12">
      <c r="B585" s="171"/>
      <c r="D585" s="161" t="s">
        <v>178</v>
      </c>
      <c r="E585" s="173" t="s">
        <v>1</v>
      </c>
      <c r="F585" s="174" t="s">
        <v>1709</v>
      </c>
      <c r="H585" s="175">
        <v>130.908</v>
      </c>
      <c r="L585" s="171"/>
      <c r="M585" s="176"/>
      <c r="N585" s="177"/>
      <c r="O585" s="177"/>
      <c r="P585" s="177"/>
      <c r="Q585" s="177"/>
      <c r="R585" s="177"/>
      <c r="S585" s="177"/>
      <c r="T585" s="178"/>
      <c r="AT585" s="173" t="s">
        <v>178</v>
      </c>
      <c r="AU585" s="173" t="s">
        <v>77</v>
      </c>
      <c r="AV585" s="172" t="s">
        <v>77</v>
      </c>
      <c r="AW585" s="172" t="s">
        <v>25</v>
      </c>
      <c r="AX585" s="172" t="s">
        <v>75</v>
      </c>
      <c r="AY585" s="173" t="s">
        <v>167</v>
      </c>
    </row>
    <row r="586" spans="2:65" s="96" customFormat="1" ht="36" customHeight="1">
      <c r="B586" s="24"/>
      <c r="C586" s="187" t="s">
        <v>1710</v>
      </c>
      <c r="D586" s="187" t="s">
        <v>228</v>
      </c>
      <c r="E586" s="188" t="s">
        <v>1711</v>
      </c>
      <c r="F586" s="189" t="s">
        <v>1712</v>
      </c>
      <c r="G586" s="190" t="s">
        <v>208</v>
      </c>
      <c r="H586" s="191">
        <v>143.999</v>
      </c>
      <c r="I586" s="4"/>
      <c r="J586" s="205">
        <f>ROUND(I586*H586,2)</f>
        <v>0</v>
      </c>
      <c r="K586" s="189" t="s">
        <v>173</v>
      </c>
      <c r="L586" s="193"/>
      <c r="M586" s="194" t="s">
        <v>1</v>
      </c>
      <c r="N586" s="195" t="s">
        <v>33</v>
      </c>
      <c r="O586" s="157">
        <v>0</v>
      </c>
      <c r="P586" s="157">
        <f>O586*H586</f>
        <v>0</v>
      </c>
      <c r="Q586" s="157">
        <v>0.00014</v>
      </c>
      <c r="R586" s="157">
        <f>Q586*H586</f>
        <v>0.020159859999999998</v>
      </c>
      <c r="S586" s="157">
        <v>0</v>
      </c>
      <c r="T586" s="158">
        <f>S586*H586</f>
        <v>0</v>
      </c>
      <c r="AR586" s="159" t="s">
        <v>435</v>
      </c>
      <c r="AT586" s="159" t="s">
        <v>228</v>
      </c>
      <c r="AU586" s="159" t="s">
        <v>77</v>
      </c>
      <c r="AY586" s="12" t="s">
        <v>167</v>
      </c>
      <c r="BE586" s="160">
        <f>IF(N586="základní",J586,0)</f>
        <v>0</v>
      </c>
      <c r="BF586" s="160">
        <f>IF(N586="snížená",J586,0)</f>
        <v>0</v>
      </c>
      <c r="BG586" s="160">
        <f>IF(N586="zákl. přenesená",J586,0)</f>
        <v>0</v>
      </c>
      <c r="BH586" s="160">
        <f>IF(N586="sníž. přenesená",J586,0)</f>
        <v>0</v>
      </c>
      <c r="BI586" s="160">
        <f>IF(N586="nulová",J586,0)</f>
        <v>0</v>
      </c>
      <c r="BJ586" s="12" t="s">
        <v>75</v>
      </c>
      <c r="BK586" s="160">
        <f>ROUND(I586*H586,2)</f>
        <v>0</v>
      </c>
      <c r="BL586" s="12" t="s">
        <v>291</v>
      </c>
      <c r="BM586" s="159" t="s">
        <v>1713</v>
      </c>
    </row>
    <row r="587" spans="2:47" s="96" customFormat="1" ht="29.25">
      <c r="B587" s="24"/>
      <c r="D587" s="161" t="s">
        <v>176</v>
      </c>
      <c r="F587" s="162" t="s">
        <v>1712</v>
      </c>
      <c r="L587" s="24"/>
      <c r="M587" s="163"/>
      <c r="N587" s="50"/>
      <c r="O587" s="50"/>
      <c r="P587" s="50"/>
      <c r="Q587" s="50"/>
      <c r="R587" s="50"/>
      <c r="S587" s="50"/>
      <c r="T587" s="51"/>
      <c r="AT587" s="12" t="s">
        <v>176</v>
      </c>
      <c r="AU587" s="12" t="s">
        <v>77</v>
      </c>
    </row>
    <row r="588" spans="2:51" s="172" customFormat="1" ht="12">
      <c r="B588" s="171"/>
      <c r="D588" s="161" t="s">
        <v>178</v>
      </c>
      <c r="F588" s="174" t="s">
        <v>1714</v>
      </c>
      <c r="H588" s="175">
        <v>143.999</v>
      </c>
      <c r="L588" s="171"/>
      <c r="M588" s="176"/>
      <c r="N588" s="177"/>
      <c r="O588" s="177"/>
      <c r="P588" s="177"/>
      <c r="Q588" s="177"/>
      <c r="R588" s="177"/>
      <c r="S588" s="177"/>
      <c r="T588" s="178"/>
      <c r="AT588" s="173" t="s">
        <v>178</v>
      </c>
      <c r="AU588" s="173" t="s">
        <v>77</v>
      </c>
      <c r="AV588" s="172" t="s">
        <v>77</v>
      </c>
      <c r="AW588" s="172" t="s">
        <v>3</v>
      </c>
      <c r="AX588" s="172" t="s">
        <v>75</v>
      </c>
      <c r="AY588" s="173" t="s">
        <v>167</v>
      </c>
    </row>
    <row r="589" spans="2:65" s="96" customFormat="1" ht="24" customHeight="1">
      <c r="B589" s="24"/>
      <c r="C589" s="149" t="s">
        <v>1715</v>
      </c>
      <c r="D589" s="149" t="s">
        <v>169</v>
      </c>
      <c r="E589" s="150" t="s">
        <v>1716</v>
      </c>
      <c r="F589" s="151" t="s">
        <v>1717</v>
      </c>
      <c r="G589" s="152" t="s">
        <v>216</v>
      </c>
      <c r="H589" s="153">
        <v>0.02</v>
      </c>
      <c r="I589" s="3"/>
      <c r="J589" s="154">
        <f>ROUND(I589*H589,2)</f>
        <v>0</v>
      </c>
      <c r="K589" s="151" t="s">
        <v>173</v>
      </c>
      <c r="L589" s="24"/>
      <c r="M589" s="155" t="s">
        <v>1</v>
      </c>
      <c r="N589" s="156" t="s">
        <v>33</v>
      </c>
      <c r="O589" s="157">
        <v>2.178</v>
      </c>
      <c r="P589" s="157">
        <f>O589*H589</f>
        <v>0.04356</v>
      </c>
      <c r="Q589" s="157">
        <v>0</v>
      </c>
      <c r="R589" s="157">
        <f>Q589*H589</f>
        <v>0</v>
      </c>
      <c r="S589" s="157">
        <v>0</v>
      </c>
      <c r="T589" s="158">
        <f>S589*H589</f>
        <v>0</v>
      </c>
      <c r="AR589" s="159" t="s">
        <v>291</v>
      </c>
      <c r="AT589" s="159" t="s">
        <v>169</v>
      </c>
      <c r="AU589" s="159" t="s">
        <v>77</v>
      </c>
      <c r="AY589" s="12" t="s">
        <v>167</v>
      </c>
      <c r="BE589" s="160">
        <f>IF(N589="základní",J589,0)</f>
        <v>0</v>
      </c>
      <c r="BF589" s="160">
        <f>IF(N589="snížená",J589,0)</f>
        <v>0</v>
      </c>
      <c r="BG589" s="160">
        <f>IF(N589="zákl. přenesená",J589,0)</f>
        <v>0</v>
      </c>
      <c r="BH589" s="160">
        <f>IF(N589="sníž. přenesená",J589,0)</f>
        <v>0</v>
      </c>
      <c r="BI589" s="160">
        <f>IF(N589="nulová",J589,0)</f>
        <v>0</v>
      </c>
      <c r="BJ589" s="12" t="s">
        <v>75</v>
      </c>
      <c r="BK589" s="160">
        <f>ROUND(I589*H589,2)</f>
        <v>0</v>
      </c>
      <c r="BL589" s="12" t="s">
        <v>291</v>
      </c>
      <c r="BM589" s="159" t="s">
        <v>1718</v>
      </c>
    </row>
    <row r="590" spans="2:47" s="96" customFormat="1" ht="29.25">
      <c r="B590" s="24"/>
      <c r="D590" s="161" t="s">
        <v>176</v>
      </c>
      <c r="F590" s="162" t="s">
        <v>1719</v>
      </c>
      <c r="L590" s="24"/>
      <c r="M590" s="163"/>
      <c r="N590" s="50"/>
      <c r="O590" s="50"/>
      <c r="P590" s="50"/>
      <c r="Q590" s="50"/>
      <c r="R590" s="50"/>
      <c r="S590" s="50"/>
      <c r="T590" s="51"/>
      <c r="AT590" s="12" t="s">
        <v>176</v>
      </c>
      <c r="AU590" s="12" t="s">
        <v>77</v>
      </c>
    </row>
    <row r="591" spans="2:63" s="137" customFormat="1" ht="22.9" customHeight="1">
      <c r="B591" s="136"/>
      <c r="D591" s="138" t="s">
        <v>67</v>
      </c>
      <c r="E591" s="147" t="s">
        <v>924</v>
      </c>
      <c r="F591" s="147" t="s">
        <v>925</v>
      </c>
      <c r="J591" s="148">
        <f>BK591</f>
        <v>0</v>
      </c>
      <c r="L591" s="136"/>
      <c r="M591" s="141"/>
      <c r="N591" s="142"/>
      <c r="O591" s="142"/>
      <c r="P591" s="143">
        <f>P592+P593+P594+P610+P615</f>
        <v>2.0460000000000003</v>
      </c>
      <c r="Q591" s="142"/>
      <c r="R591" s="143">
        <f>R592+R593+R594+R610+R615</f>
        <v>0.007840000000000001</v>
      </c>
      <c r="S591" s="142"/>
      <c r="T591" s="144">
        <f>T592+T593+T594+T610+T615</f>
        <v>0.076</v>
      </c>
      <c r="AR591" s="138" t="s">
        <v>77</v>
      </c>
      <c r="AT591" s="145" t="s">
        <v>67</v>
      </c>
      <c r="AU591" s="145" t="s">
        <v>75</v>
      </c>
      <c r="AY591" s="138" t="s">
        <v>167</v>
      </c>
      <c r="BK591" s="146">
        <f>BK592+BK593+BK594+BK610+BK615</f>
        <v>0</v>
      </c>
    </row>
    <row r="592" spans="2:65" s="96" customFormat="1" ht="24" customHeight="1">
      <c r="B592" s="24"/>
      <c r="C592" s="149" t="s">
        <v>1018</v>
      </c>
      <c r="D592" s="149" t="s">
        <v>169</v>
      </c>
      <c r="E592" s="150" t="s">
        <v>1720</v>
      </c>
      <c r="F592" s="151" t="s">
        <v>1721</v>
      </c>
      <c r="G592" s="152" t="s">
        <v>1031</v>
      </c>
      <c r="H592" s="153">
        <v>1383.241</v>
      </c>
      <c r="I592" s="3"/>
      <c r="J592" s="154">
        <f>ROUND(I592*H592,2)</f>
        <v>0</v>
      </c>
      <c r="K592" s="151" t="s">
        <v>173</v>
      </c>
      <c r="L592" s="24"/>
      <c r="M592" s="155" t="s">
        <v>1</v>
      </c>
      <c r="N592" s="156" t="s">
        <v>33</v>
      </c>
      <c r="O592" s="157">
        <v>0</v>
      </c>
      <c r="P592" s="157">
        <f>O592*H592</f>
        <v>0</v>
      </c>
      <c r="Q592" s="157">
        <v>0</v>
      </c>
      <c r="R592" s="157">
        <f>Q592*H592</f>
        <v>0</v>
      </c>
      <c r="S592" s="157">
        <v>0</v>
      </c>
      <c r="T592" s="158">
        <f>S592*H592</f>
        <v>0</v>
      </c>
      <c r="AR592" s="159" t="s">
        <v>291</v>
      </c>
      <c r="AT592" s="159" t="s">
        <v>169</v>
      </c>
      <c r="AU592" s="159" t="s">
        <v>77</v>
      </c>
      <c r="AY592" s="12" t="s">
        <v>167</v>
      </c>
      <c r="BE592" s="160">
        <f>IF(N592="základní",J592,0)</f>
        <v>0</v>
      </c>
      <c r="BF592" s="160">
        <f>IF(N592="snížená",J592,0)</f>
        <v>0</v>
      </c>
      <c r="BG592" s="160">
        <f>IF(N592="zákl. přenesená",J592,0)</f>
        <v>0</v>
      </c>
      <c r="BH592" s="160">
        <f>IF(N592="sníž. přenesená",J592,0)</f>
        <v>0</v>
      </c>
      <c r="BI592" s="160">
        <f>IF(N592="nulová",J592,0)</f>
        <v>0</v>
      </c>
      <c r="BJ592" s="12" t="s">
        <v>75</v>
      </c>
      <c r="BK592" s="160">
        <f>ROUND(I592*H592,2)</f>
        <v>0</v>
      </c>
      <c r="BL592" s="12" t="s">
        <v>291</v>
      </c>
      <c r="BM592" s="159" t="s">
        <v>1722</v>
      </c>
    </row>
    <row r="593" spans="2:47" s="96" customFormat="1" ht="29.25">
      <c r="B593" s="24"/>
      <c r="D593" s="161" t="s">
        <v>176</v>
      </c>
      <c r="F593" s="162" t="s">
        <v>1723</v>
      </c>
      <c r="L593" s="24"/>
      <c r="M593" s="163"/>
      <c r="N593" s="50"/>
      <c r="O593" s="50"/>
      <c r="P593" s="50"/>
      <c r="Q593" s="50"/>
      <c r="R593" s="50"/>
      <c r="S593" s="50"/>
      <c r="T593" s="51"/>
      <c r="AT593" s="12" t="s">
        <v>176</v>
      </c>
      <c r="AU593" s="12" t="s">
        <v>77</v>
      </c>
    </row>
    <row r="594" spans="2:63" s="137" customFormat="1" ht="20.85" customHeight="1">
      <c r="B594" s="136"/>
      <c r="D594" s="138" t="s">
        <v>67</v>
      </c>
      <c r="E594" s="147" t="s">
        <v>1724</v>
      </c>
      <c r="F594" s="147" t="s">
        <v>1725</v>
      </c>
      <c r="J594" s="148">
        <f>BK594</f>
        <v>0</v>
      </c>
      <c r="L594" s="136"/>
      <c r="M594" s="141"/>
      <c r="N594" s="142"/>
      <c r="O594" s="142"/>
      <c r="P594" s="143">
        <f>SUM(P595:P609)</f>
        <v>2.0460000000000003</v>
      </c>
      <c r="Q594" s="142"/>
      <c r="R594" s="143">
        <f>SUM(R595:R609)</f>
        <v>0.007840000000000001</v>
      </c>
      <c r="S594" s="142"/>
      <c r="T594" s="144">
        <f>SUM(T595:T609)</f>
        <v>0.076</v>
      </c>
      <c r="AR594" s="138" t="s">
        <v>77</v>
      </c>
      <c r="AT594" s="145" t="s">
        <v>67</v>
      </c>
      <c r="AU594" s="145" t="s">
        <v>77</v>
      </c>
      <c r="AY594" s="138" t="s">
        <v>167</v>
      </c>
      <c r="BK594" s="146">
        <f>SUM(BK595:BK609)</f>
        <v>0</v>
      </c>
    </row>
    <row r="595" spans="2:65" s="96" customFormat="1" ht="24" customHeight="1">
      <c r="B595" s="24"/>
      <c r="C595" s="149" t="s">
        <v>1028</v>
      </c>
      <c r="D595" s="149" t="s">
        <v>169</v>
      </c>
      <c r="E595" s="150" t="s">
        <v>932</v>
      </c>
      <c r="F595" s="151" t="s">
        <v>933</v>
      </c>
      <c r="G595" s="152" t="s">
        <v>508</v>
      </c>
      <c r="H595" s="153">
        <v>2</v>
      </c>
      <c r="I595" s="3"/>
      <c r="J595" s="154">
        <f>ROUND(I595*H595,2)</f>
        <v>0</v>
      </c>
      <c r="K595" s="151" t="s">
        <v>173</v>
      </c>
      <c r="L595" s="24"/>
      <c r="M595" s="155" t="s">
        <v>1</v>
      </c>
      <c r="N595" s="156" t="s">
        <v>33</v>
      </c>
      <c r="O595" s="157">
        <v>0.05</v>
      </c>
      <c r="P595" s="157">
        <f>O595*H595</f>
        <v>0.1</v>
      </c>
      <c r="Q595" s="157">
        <v>0</v>
      </c>
      <c r="R595" s="157">
        <f>Q595*H595</f>
        <v>0</v>
      </c>
      <c r="S595" s="157">
        <v>0.024</v>
      </c>
      <c r="T595" s="158">
        <f>S595*H595</f>
        <v>0.048</v>
      </c>
      <c r="AR595" s="159" t="s">
        <v>291</v>
      </c>
      <c r="AT595" s="159" t="s">
        <v>169</v>
      </c>
      <c r="AU595" s="159" t="s">
        <v>186</v>
      </c>
      <c r="AY595" s="12" t="s">
        <v>167</v>
      </c>
      <c r="BE595" s="160">
        <f>IF(N595="základní",J595,0)</f>
        <v>0</v>
      </c>
      <c r="BF595" s="160">
        <f>IF(N595="snížená",J595,0)</f>
        <v>0</v>
      </c>
      <c r="BG595" s="160">
        <f>IF(N595="zákl. přenesená",J595,0)</f>
        <v>0</v>
      </c>
      <c r="BH595" s="160">
        <f>IF(N595="sníž. přenesená",J595,0)</f>
        <v>0</v>
      </c>
      <c r="BI595" s="160">
        <f>IF(N595="nulová",J595,0)</f>
        <v>0</v>
      </c>
      <c r="BJ595" s="12" t="s">
        <v>75</v>
      </c>
      <c r="BK595" s="160">
        <f>ROUND(I595*H595,2)</f>
        <v>0</v>
      </c>
      <c r="BL595" s="12" t="s">
        <v>291</v>
      </c>
      <c r="BM595" s="159" t="s">
        <v>1726</v>
      </c>
    </row>
    <row r="596" spans="2:47" s="96" customFormat="1" ht="29.25">
      <c r="B596" s="24"/>
      <c r="D596" s="161" t="s">
        <v>176</v>
      </c>
      <c r="F596" s="162" t="s">
        <v>935</v>
      </c>
      <c r="L596" s="24"/>
      <c r="M596" s="163"/>
      <c r="N596" s="50"/>
      <c r="O596" s="50"/>
      <c r="P596" s="50"/>
      <c r="Q596" s="50"/>
      <c r="R596" s="50"/>
      <c r="S596" s="50"/>
      <c r="T596" s="51"/>
      <c r="AT596" s="12" t="s">
        <v>176</v>
      </c>
      <c r="AU596" s="12" t="s">
        <v>186</v>
      </c>
    </row>
    <row r="597" spans="2:51" s="165" customFormat="1" ht="12">
      <c r="B597" s="164"/>
      <c r="D597" s="161" t="s">
        <v>178</v>
      </c>
      <c r="E597" s="166" t="s">
        <v>1</v>
      </c>
      <c r="F597" s="167" t="s">
        <v>1727</v>
      </c>
      <c r="H597" s="166" t="s">
        <v>1</v>
      </c>
      <c r="L597" s="164"/>
      <c r="M597" s="168"/>
      <c r="N597" s="169"/>
      <c r="O597" s="169"/>
      <c r="P597" s="169"/>
      <c r="Q597" s="169"/>
      <c r="R597" s="169"/>
      <c r="S597" s="169"/>
      <c r="T597" s="170"/>
      <c r="AT597" s="166" t="s">
        <v>178</v>
      </c>
      <c r="AU597" s="166" t="s">
        <v>186</v>
      </c>
      <c r="AV597" s="165" t="s">
        <v>75</v>
      </c>
      <c r="AW597" s="165" t="s">
        <v>25</v>
      </c>
      <c r="AX597" s="165" t="s">
        <v>68</v>
      </c>
      <c r="AY597" s="166" t="s">
        <v>167</v>
      </c>
    </row>
    <row r="598" spans="2:51" s="172" customFormat="1" ht="12">
      <c r="B598" s="171"/>
      <c r="D598" s="161" t="s">
        <v>178</v>
      </c>
      <c r="E598" s="173" t="s">
        <v>1</v>
      </c>
      <c r="F598" s="174" t="s">
        <v>77</v>
      </c>
      <c r="H598" s="175">
        <v>2</v>
      </c>
      <c r="L598" s="171"/>
      <c r="M598" s="176"/>
      <c r="N598" s="177"/>
      <c r="O598" s="177"/>
      <c r="P598" s="177"/>
      <c r="Q598" s="177"/>
      <c r="R598" s="177"/>
      <c r="S598" s="177"/>
      <c r="T598" s="178"/>
      <c r="AT598" s="173" t="s">
        <v>178</v>
      </c>
      <c r="AU598" s="173" t="s">
        <v>186</v>
      </c>
      <c r="AV598" s="172" t="s">
        <v>77</v>
      </c>
      <c r="AW598" s="172" t="s">
        <v>25</v>
      </c>
      <c r="AX598" s="172" t="s">
        <v>75</v>
      </c>
      <c r="AY598" s="173" t="s">
        <v>167</v>
      </c>
    </row>
    <row r="599" spans="2:65" s="96" customFormat="1" ht="24" customHeight="1">
      <c r="B599" s="24"/>
      <c r="C599" s="149" t="s">
        <v>1043</v>
      </c>
      <c r="D599" s="149" t="s">
        <v>169</v>
      </c>
      <c r="E599" s="150" t="s">
        <v>1728</v>
      </c>
      <c r="F599" s="151" t="s">
        <v>1729</v>
      </c>
      <c r="G599" s="152" t="s">
        <v>508</v>
      </c>
      <c r="H599" s="153">
        <v>1</v>
      </c>
      <c r="I599" s="3"/>
      <c r="J599" s="154">
        <f>ROUND(I599*H599,2)</f>
        <v>0</v>
      </c>
      <c r="K599" s="151" t="s">
        <v>173</v>
      </c>
      <c r="L599" s="24"/>
      <c r="M599" s="155" t="s">
        <v>1</v>
      </c>
      <c r="N599" s="156" t="s">
        <v>33</v>
      </c>
      <c r="O599" s="157">
        <v>0.09</v>
      </c>
      <c r="P599" s="157">
        <f>O599*H599</f>
        <v>0.09</v>
      </c>
      <c r="Q599" s="157">
        <v>0</v>
      </c>
      <c r="R599" s="157">
        <f>Q599*H599</f>
        <v>0</v>
      </c>
      <c r="S599" s="157">
        <v>0.028</v>
      </c>
      <c r="T599" s="158">
        <f>S599*H599</f>
        <v>0.028</v>
      </c>
      <c r="AR599" s="159" t="s">
        <v>291</v>
      </c>
      <c r="AT599" s="159" t="s">
        <v>169</v>
      </c>
      <c r="AU599" s="159" t="s">
        <v>186</v>
      </c>
      <c r="AY599" s="12" t="s">
        <v>167</v>
      </c>
      <c r="BE599" s="160">
        <f>IF(N599="základní",J599,0)</f>
        <v>0</v>
      </c>
      <c r="BF599" s="160">
        <f>IF(N599="snížená",J599,0)</f>
        <v>0</v>
      </c>
      <c r="BG599" s="160">
        <f>IF(N599="zákl. přenesená",J599,0)</f>
        <v>0</v>
      </c>
      <c r="BH599" s="160">
        <f>IF(N599="sníž. přenesená",J599,0)</f>
        <v>0</v>
      </c>
      <c r="BI599" s="160">
        <f>IF(N599="nulová",J599,0)</f>
        <v>0</v>
      </c>
      <c r="BJ599" s="12" t="s">
        <v>75</v>
      </c>
      <c r="BK599" s="160">
        <f>ROUND(I599*H599,2)</f>
        <v>0</v>
      </c>
      <c r="BL599" s="12" t="s">
        <v>291</v>
      </c>
      <c r="BM599" s="159" t="s">
        <v>1730</v>
      </c>
    </row>
    <row r="600" spans="2:47" s="96" customFormat="1" ht="29.25">
      <c r="B600" s="24"/>
      <c r="D600" s="161" t="s">
        <v>176</v>
      </c>
      <c r="F600" s="162" t="s">
        <v>1731</v>
      </c>
      <c r="L600" s="24"/>
      <c r="M600" s="163"/>
      <c r="N600" s="50"/>
      <c r="O600" s="50"/>
      <c r="P600" s="50"/>
      <c r="Q600" s="50"/>
      <c r="R600" s="50"/>
      <c r="S600" s="50"/>
      <c r="T600" s="51"/>
      <c r="AT600" s="12" t="s">
        <v>176</v>
      </c>
      <c r="AU600" s="12" t="s">
        <v>186</v>
      </c>
    </row>
    <row r="601" spans="2:51" s="165" customFormat="1" ht="12">
      <c r="B601" s="164"/>
      <c r="D601" s="161" t="s">
        <v>178</v>
      </c>
      <c r="E601" s="166" t="s">
        <v>1</v>
      </c>
      <c r="F601" s="167" t="s">
        <v>1727</v>
      </c>
      <c r="H601" s="166" t="s">
        <v>1</v>
      </c>
      <c r="L601" s="164"/>
      <c r="M601" s="168"/>
      <c r="N601" s="169"/>
      <c r="O601" s="169"/>
      <c r="P601" s="169"/>
      <c r="Q601" s="169"/>
      <c r="R601" s="169"/>
      <c r="S601" s="169"/>
      <c r="T601" s="170"/>
      <c r="AT601" s="166" t="s">
        <v>178</v>
      </c>
      <c r="AU601" s="166" t="s">
        <v>186</v>
      </c>
      <c r="AV601" s="165" t="s">
        <v>75</v>
      </c>
      <c r="AW601" s="165" t="s">
        <v>25</v>
      </c>
      <c r="AX601" s="165" t="s">
        <v>68</v>
      </c>
      <c r="AY601" s="166" t="s">
        <v>167</v>
      </c>
    </row>
    <row r="602" spans="2:51" s="172" customFormat="1" ht="12">
      <c r="B602" s="171"/>
      <c r="D602" s="161" t="s">
        <v>178</v>
      </c>
      <c r="E602" s="173" t="s">
        <v>1</v>
      </c>
      <c r="F602" s="174" t="s">
        <v>75</v>
      </c>
      <c r="H602" s="175">
        <v>1</v>
      </c>
      <c r="L602" s="171"/>
      <c r="M602" s="176"/>
      <c r="N602" s="177"/>
      <c r="O602" s="177"/>
      <c r="P602" s="177"/>
      <c r="Q602" s="177"/>
      <c r="R602" s="177"/>
      <c r="S602" s="177"/>
      <c r="T602" s="178"/>
      <c r="AT602" s="173" t="s">
        <v>178</v>
      </c>
      <c r="AU602" s="173" t="s">
        <v>186</v>
      </c>
      <c r="AV602" s="172" t="s">
        <v>77</v>
      </c>
      <c r="AW602" s="172" t="s">
        <v>25</v>
      </c>
      <c r="AX602" s="172" t="s">
        <v>75</v>
      </c>
      <c r="AY602" s="173" t="s">
        <v>167</v>
      </c>
    </row>
    <row r="603" spans="2:65" s="96" customFormat="1" ht="24" customHeight="1">
      <c r="B603" s="24"/>
      <c r="C603" s="149" t="s">
        <v>1050</v>
      </c>
      <c r="D603" s="149" t="s">
        <v>169</v>
      </c>
      <c r="E603" s="150" t="s">
        <v>1732</v>
      </c>
      <c r="F603" s="151" t="s">
        <v>1733</v>
      </c>
      <c r="G603" s="152" t="s">
        <v>508</v>
      </c>
      <c r="H603" s="153">
        <v>4</v>
      </c>
      <c r="I603" s="3"/>
      <c r="J603" s="154">
        <f>ROUND(I603*H603,2)</f>
        <v>0</v>
      </c>
      <c r="K603" s="151" t="s">
        <v>173</v>
      </c>
      <c r="L603" s="24"/>
      <c r="M603" s="155" t="s">
        <v>1</v>
      </c>
      <c r="N603" s="156" t="s">
        <v>33</v>
      </c>
      <c r="O603" s="157">
        <v>0.464</v>
      </c>
      <c r="P603" s="157">
        <f>O603*H603</f>
        <v>1.856</v>
      </c>
      <c r="Q603" s="157">
        <v>0</v>
      </c>
      <c r="R603" s="157">
        <f>Q603*H603</f>
        <v>0</v>
      </c>
      <c r="S603" s="157">
        <v>0</v>
      </c>
      <c r="T603" s="158">
        <f>S603*H603</f>
        <v>0</v>
      </c>
      <c r="AR603" s="159" t="s">
        <v>291</v>
      </c>
      <c r="AT603" s="159" t="s">
        <v>169</v>
      </c>
      <c r="AU603" s="159" t="s">
        <v>186</v>
      </c>
      <c r="AY603" s="12" t="s">
        <v>167</v>
      </c>
      <c r="BE603" s="160">
        <f>IF(N603="základní",J603,0)</f>
        <v>0</v>
      </c>
      <c r="BF603" s="160">
        <f>IF(N603="snížená",J603,0)</f>
        <v>0</v>
      </c>
      <c r="BG603" s="160">
        <f>IF(N603="zákl. přenesená",J603,0)</f>
        <v>0</v>
      </c>
      <c r="BH603" s="160">
        <f>IF(N603="sníž. přenesená",J603,0)</f>
        <v>0</v>
      </c>
      <c r="BI603" s="160">
        <f>IF(N603="nulová",J603,0)</f>
        <v>0</v>
      </c>
      <c r="BJ603" s="12" t="s">
        <v>75</v>
      </c>
      <c r="BK603" s="160">
        <f>ROUND(I603*H603,2)</f>
        <v>0</v>
      </c>
      <c r="BL603" s="12" t="s">
        <v>291</v>
      </c>
      <c r="BM603" s="159" t="s">
        <v>1734</v>
      </c>
    </row>
    <row r="604" spans="2:47" s="96" customFormat="1" ht="29.25">
      <c r="B604" s="24"/>
      <c r="D604" s="161" t="s">
        <v>176</v>
      </c>
      <c r="F604" s="162" t="s">
        <v>1735</v>
      </c>
      <c r="L604" s="24"/>
      <c r="M604" s="163"/>
      <c r="N604" s="50"/>
      <c r="O604" s="50"/>
      <c r="P604" s="50"/>
      <c r="Q604" s="50"/>
      <c r="R604" s="50"/>
      <c r="S604" s="50"/>
      <c r="T604" s="51"/>
      <c r="AT604" s="12" t="s">
        <v>176</v>
      </c>
      <c r="AU604" s="12" t="s">
        <v>186</v>
      </c>
    </row>
    <row r="605" spans="2:65" s="96" customFormat="1" ht="16.5" customHeight="1">
      <c r="B605" s="24"/>
      <c r="C605" s="187" t="s">
        <v>1055</v>
      </c>
      <c r="D605" s="187" t="s">
        <v>228</v>
      </c>
      <c r="E605" s="188" t="s">
        <v>1736</v>
      </c>
      <c r="F605" s="189" t="s">
        <v>1737</v>
      </c>
      <c r="G605" s="190" t="s">
        <v>727</v>
      </c>
      <c r="H605" s="191">
        <v>6.4</v>
      </c>
      <c r="I605" s="4"/>
      <c r="J605" s="205">
        <f>ROUND(I605*H605,2)</f>
        <v>0</v>
      </c>
      <c r="K605" s="189" t="s">
        <v>1</v>
      </c>
      <c r="L605" s="193"/>
      <c r="M605" s="194" t="s">
        <v>1</v>
      </c>
      <c r="N605" s="195" t="s">
        <v>33</v>
      </c>
      <c r="O605" s="157">
        <v>0</v>
      </c>
      <c r="P605" s="157">
        <f>O605*H605</f>
        <v>0</v>
      </c>
      <c r="Q605" s="157">
        <v>0.0011</v>
      </c>
      <c r="R605" s="157">
        <f>Q605*H605</f>
        <v>0.007040000000000001</v>
      </c>
      <c r="S605" s="157">
        <v>0</v>
      </c>
      <c r="T605" s="158">
        <f>S605*H605</f>
        <v>0</v>
      </c>
      <c r="AR605" s="159" t="s">
        <v>435</v>
      </c>
      <c r="AT605" s="159" t="s">
        <v>228</v>
      </c>
      <c r="AU605" s="159" t="s">
        <v>186</v>
      </c>
      <c r="AY605" s="12" t="s">
        <v>167</v>
      </c>
      <c r="BE605" s="160">
        <f>IF(N605="základní",J605,0)</f>
        <v>0</v>
      </c>
      <c r="BF605" s="160">
        <f>IF(N605="snížená",J605,0)</f>
        <v>0</v>
      </c>
      <c r="BG605" s="160">
        <f>IF(N605="zákl. přenesená",J605,0)</f>
        <v>0</v>
      </c>
      <c r="BH605" s="160">
        <f>IF(N605="sníž. přenesená",J605,0)</f>
        <v>0</v>
      </c>
      <c r="BI605" s="160">
        <f>IF(N605="nulová",J605,0)</f>
        <v>0</v>
      </c>
      <c r="BJ605" s="12" t="s">
        <v>75</v>
      </c>
      <c r="BK605" s="160">
        <f>ROUND(I605*H605,2)</f>
        <v>0</v>
      </c>
      <c r="BL605" s="12" t="s">
        <v>291</v>
      </c>
      <c r="BM605" s="159" t="s">
        <v>1738</v>
      </c>
    </row>
    <row r="606" spans="2:51" s="172" customFormat="1" ht="12">
      <c r="B606" s="171"/>
      <c r="D606" s="161" t="s">
        <v>178</v>
      </c>
      <c r="E606" s="173" t="s">
        <v>1</v>
      </c>
      <c r="F606" s="174" t="s">
        <v>1739</v>
      </c>
      <c r="H606" s="175">
        <v>6.4</v>
      </c>
      <c r="L606" s="171"/>
      <c r="M606" s="176"/>
      <c r="N606" s="177"/>
      <c r="O606" s="177"/>
      <c r="P606" s="177"/>
      <c r="Q606" s="177"/>
      <c r="R606" s="177"/>
      <c r="S606" s="177"/>
      <c r="T606" s="178"/>
      <c r="AT606" s="173" t="s">
        <v>178</v>
      </c>
      <c r="AU606" s="173" t="s">
        <v>186</v>
      </c>
      <c r="AV606" s="172" t="s">
        <v>77</v>
      </c>
      <c r="AW606" s="172" t="s">
        <v>25</v>
      </c>
      <c r="AX606" s="172" t="s">
        <v>75</v>
      </c>
      <c r="AY606" s="173" t="s">
        <v>167</v>
      </c>
    </row>
    <row r="607" spans="2:65" s="96" customFormat="1" ht="16.5" customHeight="1">
      <c r="B607" s="24"/>
      <c r="C607" s="187" t="s">
        <v>1061</v>
      </c>
      <c r="D607" s="187" t="s">
        <v>228</v>
      </c>
      <c r="E607" s="188" t="s">
        <v>1019</v>
      </c>
      <c r="F607" s="189" t="s">
        <v>1020</v>
      </c>
      <c r="G607" s="190" t="s">
        <v>1021</v>
      </c>
      <c r="H607" s="191">
        <v>4</v>
      </c>
      <c r="I607" s="4"/>
      <c r="J607" s="205">
        <f>ROUND(I607*H607,2)</f>
        <v>0</v>
      </c>
      <c r="K607" s="189" t="s">
        <v>173</v>
      </c>
      <c r="L607" s="193"/>
      <c r="M607" s="194" t="s">
        <v>1</v>
      </c>
      <c r="N607" s="195" t="s">
        <v>33</v>
      </c>
      <c r="O607" s="157">
        <v>0</v>
      </c>
      <c r="P607" s="157">
        <f>O607*H607</f>
        <v>0</v>
      </c>
      <c r="Q607" s="157">
        <v>0.0002</v>
      </c>
      <c r="R607" s="157">
        <f>Q607*H607</f>
        <v>0.0008</v>
      </c>
      <c r="S607" s="157">
        <v>0</v>
      </c>
      <c r="T607" s="158">
        <f>S607*H607</f>
        <v>0</v>
      </c>
      <c r="AR607" s="159" t="s">
        <v>435</v>
      </c>
      <c r="AT607" s="159" t="s">
        <v>228</v>
      </c>
      <c r="AU607" s="159" t="s">
        <v>186</v>
      </c>
      <c r="AY607" s="12" t="s">
        <v>167</v>
      </c>
      <c r="BE607" s="160">
        <f>IF(N607="základní",J607,0)</f>
        <v>0</v>
      </c>
      <c r="BF607" s="160">
        <f>IF(N607="snížená",J607,0)</f>
        <v>0</v>
      </c>
      <c r="BG607" s="160">
        <f>IF(N607="zákl. přenesená",J607,0)</f>
        <v>0</v>
      </c>
      <c r="BH607" s="160">
        <f>IF(N607="sníž. přenesená",J607,0)</f>
        <v>0</v>
      </c>
      <c r="BI607" s="160">
        <f>IF(N607="nulová",J607,0)</f>
        <v>0</v>
      </c>
      <c r="BJ607" s="12" t="s">
        <v>75</v>
      </c>
      <c r="BK607" s="160">
        <f>ROUND(I607*H607,2)</f>
        <v>0</v>
      </c>
      <c r="BL607" s="12" t="s">
        <v>291</v>
      </c>
      <c r="BM607" s="159" t="s">
        <v>1740</v>
      </c>
    </row>
    <row r="608" spans="2:47" s="96" customFormat="1" ht="12">
      <c r="B608" s="24"/>
      <c r="D608" s="161" t="s">
        <v>176</v>
      </c>
      <c r="F608" s="162" t="s">
        <v>1020</v>
      </c>
      <c r="L608" s="24"/>
      <c r="M608" s="163"/>
      <c r="N608" s="50"/>
      <c r="O608" s="50"/>
      <c r="P608" s="50"/>
      <c r="Q608" s="50"/>
      <c r="R608" s="50"/>
      <c r="S608" s="50"/>
      <c r="T608" s="51"/>
      <c r="AT608" s="12" t="s">
        <v>176</v>
      </c>
      <c r="AU608" s="12" t="s">
        <v>186</v>
      </c>
    </row>
    <row r="609" spans="2:51" s="172" customFormat="1" ht="12">
      <c r="B609" s="171"/>
      <c r="D609" s="161" t="s">
        <v>178</v>
      </c>
      <c r="E609" s="173" t="s">
        <v>1</v>
      </c>
      <c r="F609" s="174" t="s">
        <v>174</v>
      </c>
      <c r="H609" s="175">
        <v>4</v>
      </c>
      <c r="L609" s="171"/>
      <c r="M609" s="176"/>
      <c r="N609" s="177"/>
      <c r="O609" s="177"/>
      <c r="P609" s="177"/>
      <c r="Q609" s="177"/>
      <c r="R609" s="177"/>
      <c r="S609" s="177"/>
      <c r="T609" s="178"/>
      <c r="AT609" s="173" t="s">
        <v>178</v>
      </c>
      <c r="AU609" s="173" t="s">
        <v>186</v>
      </c>
      <c r="AV609" s="172" t="s">
        <v>77</v>
      </c>
      <c r="AW609" s="172" t="s">
        <v>25</v>
      </c>
      <c r="AX609" s="172" t="s">
        <v>75</v>
      </c>
      <c r="AY609" s="173" t="s">
        <v>167</v>
      </c>
    </row>
    <row r="610" spans="2:63" s="137" customFormat="1" ht="20.85" customHeight="1">
      <c r="B610" s="136"/>
      <c r="D610" s="138" t="s">
        <v>67</v>
      </c>
      <c r="E610" s="147" t="s">
        <v>1741</v>
      </c>
      <c r="F610" s="147" t="s">
        <v>1742</v>
      </c>
      <c r="J610" s="148">
        <f>BK610</f>
        <v>0</v>
      </c>
      <c r="L610" s="136"/>
      <c r="M610" s="141"/>
      <c r="N610" s="142"/>
      <c r="O610" s="142"/>
      <c r="P610" s="143">
        <f>SUM(P611:P614)</f>
        <v>0</v>
      </c>
      <c r="Q610" s="142"/>
      <c r="R610" s="143">
        <f>SUM(R611:R614)</f>
        <v>0</v>
      </c>
      <c r="S610" s="142"/>
      <c r="T610" s="144">
        <f>SUM(T611:T614)</f>
        <v>0</v>
      </c>
      <c r="AR610" s="138" t="s">
        <v>77</v>
      </c>
      <c r="AT610" s="145" t="s">
        <v>67</v>
      </c>
      <c r="AU610" s="145" t="s">
        <v>77</v>
      </c>
      <c r="AY610" s="138" t="s">
        <v>167</v>
      </c>
      <c r="BK610" s="146">
        <f>SUM(BK611:BK614)</f>
        <v>0</v>
      </c>
    </row>
    <row r="611" spans="2:65" s="96" customFormat="1" ht="24" customHeight="1">
      <c r="B611" s="24"/>
      <c r="C611" s="149" t="s">
        <v>1066</v>
      </c>
      <c r="D611" s="149" t="s">
        <v>169</v>
      </c>
      <c r="E611" s="150" t="s">
        <v>1743</v>
      </c>
      <c r="F611" s="151" t="s">
        <v>1744</v>
      </c>
      <c r="G611" s="152" t="s">
        <v>508</v>
      </c>
      <c r="H611" s="153">
        <v>4</v>
      </c>
      <c r="I611" s="3"/>
      <c r="J611" s="154">
        <f>ROUND(I611*H611,2)</f>
        <v>0</v>
      </c>
      <c r="K611" s="151" t="s">
        <v>1</v>
      </c>
      <c r="L611" s="24"/>
      <c r="M611" s="155" t="s">
        <v>1</v>
      </c>
      <c r="N611" s="156" t="s">
        <v>33</v>
      </c>
      <c r="O611" s="157">
        <v>0</v>
      </c>
      <c r="P611" s="157">
        <f>O611*H611</f>
        <v>0</v>
      </c>
      <c r="Q611" s="157">
        <v>0</v>
      </c>
      <c r="R611" s="157">
        <f>Q611*H611</f>
        <v>0</v>
      </c>
      <c r="S611" s="157">
        <v>0</v>
      </c>
      <c r="T611" s="158">
        <f>S611*H611</f>
        <v>0</v>
      </c>
      <c r="AR611" s="159" t="s">
        <v>291</v>
      </c>
      <c r="AT611" s="159" t="s">
        <v>169</v>
      </c>
      <c r="AU611" s="159" t="s">
        <v>186</v>
      </c>
      <c r="AY611" s="12" t="s">
        <v>167</v>
      </c>
      <c r="BE611" s="160">
        <f>IF(N611="základní",J611,0)</f>
        <v>0</v>
      </c>
      <c r="BF611" s="160">
        <f>IF(N611="snížená",J611,0)</f>
        <v>0</v>
      </c>
      <c r="BG611" s="160">
        <f>IF(N611="zákl. přenesená",J611,0)</f>
        <v>0</v>
      </c>
      <c r="BH611" s="160">
        <f>IF(N611="sníž. přenesená",J611,0)</f>
        <v>0</v>
      </c>
      <c r="BI611" s="160">
        <f>IF(N611="nulová",J611,0)</f>
        <v>0</v>
      </c>
      <c r="BJ611" s="12" t="s">
        <v>75</v>
      </c>
      <c r="BK611" s="160">
        <f>ROUND(I611*H611,2)</f>
        <v>0</v>
      </c>
      <c r="BL611" s="12" t="s">
        <v>291</v>
      </c>
      <c r="BM611" s="159" t="s">
        <v>1745</v>
      </c>
    </row>
    <row r="612" spans="2:47" s="96" customFormat="1" ht="78">
      <c r="B612" s="24"/>
      <c r="D612" s="161" t="s">
        <v>176</v>
      </c>
      <c r="F612" s="162" t="s">
        <v>1746</v>
      </c>
      <c r="L612" s="24"/>
      <c r="M612" s="163"/>
      <c r="N612" s="50"/>
      <c r="O612" s="50"/>
      <c r="P612" s="50"/>
      <c r="Q612" s="50"/>
      <c r="R612" s="50"/>
      <c r="S612" s="50"/>
      <c r="T612" s="51"/>
      <c r="AT612" s="12" t="s">
        <v>176</v>
      </c>
      <c r="AU612" s="12" t="s">
        <v>186</v>
      </c>
    </row>
    <row r="613" spans="2:65" s="96" customFormat="1" ht="24" customHeight="1">
      <c r="B613" s="24"/>
      <c r="C613" s="149" t="s">
        <v>1093</v>
      </c>
      <c r="D613" s="149" t="s">
        <v>169</v>
      </c>
      <c r="E613" s="150" t="s">
        <v>1747</v>
      </c>
      <c r="F613" s="151" t="s">
        <v>1748</v>
      </c>
      <c r="G613" s="152" t="s">
        <v>508</v>
      </c>
      <c r="H613" s="153">
        <v>1</v>
      </c>
      <c r="I613" s="3"/>
      <c r="J613" s="154">
        <f>ROUND(I613*H613,2)</f>
        <v>0</v>
      </c>
      <c r="K613" s="151" t="s">
        <v>1</v>
      </c>
      <c r="L613" s="24"/>
      <c r="M613" s="155" t="s">
        <v>1</v>
      </c>
      <c r="N613" s="156" t="s">
        <v>33</v>
      </c>
      <c r="O613" s="157">
        <v>0</v>
      </c>
      <c r="P613" s="157">
        <f>O613*H613</f>
        <v>0</v>
      </c>
      <c r="Q613" s="157">
        <v>0</v>
      </c>
      <c r="R613" s="157">
        <f>Q613*H613</f>
        <v>0</v>
      </c>
      <c r="S613" s="157">
        <v>0</v>
      </c>
      <c r="T613" s="158">
        <f>S613*H613</f>
        <v>0</v>
      </c>
      <c r="AR613" s="159" t="s">
        <v>291</v>
      </c>
      <c r="AT613" s="159" t="s">
        <v>169</v>
      </c>
      <c r="AU613" s="159" t="s">
        <v>186</v>
      </c>
      <c r="AY613" s="12" t="s">
        <v>167</v>
      </c>
      <c r="BE613" s="160">
        <f>IF(N613="základní",J613,0)</f>
        <v>0</v>
      </c>
      <c r="BF613" s="160">
        <f>IF(N613="snížená",J613,0)</f>
        <v>0</v>
      </c>
      <c r="BG613" s="160">
        <f>IF(N613="zákl. přenesená",J613,0)</f>
        <v>0</v>
      </c>
      <c r="BH613" s="160">
        <f>IF(N613="sníž. přenesená",J613,0)</f>
        <v>0</v>
      </c>
      <c r="BI613" s="160">
        <f>IF(N613="nulová",J613,0)</f>
        <v>0</v>
      </c>
      <c r="BJ613" s="12" t="s">
        <v>75</v>
      </c>
      <c r="BK613" s="160">
        <f>ROUND(I613*H613,2)</f>
        <v>0</v>
      </c>
      <c r="BL613" s="12" t="s">
        <v>291</v>
      </c>
      <c r="BM613" s="159" t="s">
        <v>1749</v>
      </c>
    </row>
    <row r="614" spans="2:47" s="96" customFormat="1" ht="107.25">
      <c r="B614" s="24"/>
      <c r="D614" s="161" t="s">
        <v>176</v>
      </c>
      <c r="F614" s="162" t="s">
        <v>1750</v>
      </c>
      <c r="L614" s="24"/>
      <c r="M614" s="163"/>
      <c r="N614" s="50"/>
      <c r="O614" s="50"/>
      <c r="P614" s="50"/>
      <c r="Q614" s="50"/>
      <c r="R614" s="50"/>
      <c r="S614" s="50"/>
      <c r="T614" s="51"/>
      <c r="AT614" s="12" t="s">
        <v>176</v>
      </c>
      <c r="AU614" s="12" t="s">
        <v>186</v>
      </c>
    </row>
    <row r="615" spans="2:63" s="137" customFormat="1" ht="20.85" customHeight="1">
      <c r="B615" s="136"/>
      <c r="D615" s="138" t="s">
        <v>67</v>
      </c>
      <c r="E615" s="147" t="s">
        <v>1751</v>
      </c>
      <c r="F615" s="147" t="s">
        <v>1752</v>
      </c>
      <c r="J615" s="148">
        <f>BK615</f>
        <v>0</v>
      </c>
      <c r="L615" s="136"/>
      <c r="M615" s="141"/>
      <c r="N615" s="142"/>
      <c r="O615" s="142"/>
      <c r="P615" s="143">
        <f>SUM(P616:P625)</f>
        <v>0</v>
      </c>
      <c r="Q615" s="142"/>
      <c r="R615" s="143">
        <f>SUM(R616:R625)</f>
        <v>0</v>
      </c>
      <c r="S615" s="142"/>
      <c r="T615" s="144">
        <f>SUM(T616:T625)</f>
        <v>0</v>
      </c>
      <c r="AR615" s="138" t="s">
        <v>77</v>
      </c>
      <c r="AT615" s="145" t="s">
        <v>67</v>
      </c>
      <c r="AU615" s="145" t="s">
        <v>77</v>
      </c>
      <c r="AY615" s="138" t="s">
        <v>167</v>
      </c>
      <c r="BK615" s="146">
        <f>SUM(BK616:BK625)</f>
        <v>0</v>
      </c>
    </row>
    <row r="616" spans="2:65" s="96" customFormat="1" ht="24" customHeight="1">
      <c r="B616" s="24"/>
      <c r="C616" s="149" t="s">
        <v>1108</v>
      </c>
      <c r="D616" s="149" t="s">
        <v>169</v>
      </c>
      <c r="E616" s="150" t="s">
        <v>1753</v>
      </c>
      <c r="F616" s="151" t="s">
        <v>1754</v>
      </c>
      <c r="G616" s="152" t="s">
        <v>508</v>
      </c>
      <c r="H616" s="153">
        <v>1</v>
      </c>
      <c r="I616" s="3"/>
      <c r="J616" s="154">
        <f>ROUND(I616*H616,2)</f>
        <v>0</v>
      </c>
      <c r="K616" s="151" t="s">
        <v>1</v>
      </c>
      <c r="L616" s="24"/>
      <c r="M616" s="155" t="s">
        <v>1</v>
      </c>
      <c r="N616" s="156" t="s">
        <v>33</v>
      </c>
      <c r="O616" s="157">
        <v>0</v>
      </c>
      <c r="P616" s="157">
        <f>O616*H616</f>
        <v>0</v>
      </c>
      <c r="Q616" s="157">
        <v>0</v>
      </c>
      <c r="R616" s="157">
        <f>Q616*H616</f>
        <v>0</v>
      </c>
      <c r="S616" s="157">
        <v>0</v>
      </c>
      <c r="T616" s="158">
        <f>S616*H616</f>
        <v>0</v>
      </c>
      <c r="AR616" s="159" t="s">
        <v>291</v>
      </c>
      <c r="AT616" s="159" t="s">
        <v>169</v>
      </c>
      <c r="AU616" s="159" t="s">
        <v>186</v>
      </c>
      <c r="AY616" s="12" t="s">
        <v>167</v>
      </c>
      <c r="BE616" s="160">
        <f>IF(N616="základní",J616,0)</f>
        <v>0</v>
      </c>
      <c r="BF616" s="160">
        <f>IF(N616="snížená",J616,0)</f>
        <v>0</v>
      </c>
      <c r="BG616" s="160">
        <f>IF(N616="zákl. přenesená",J616,0)</f>
        <v>0</v>
      </c>
      <c r="BH616" s="160">
        <f>IF(N616="sníž. přenesená",J616,0)</f>
        <v>0</v>
      </c>
      <c r="BI616" s="160">
        <f>IF(N616="nulová",J616,0)</f>
        <v>0</v>
      </c>
      <c r="BJ616" s="12" t="s">
        <v>75</v>
      </c>
      <c r="BK616" s="160">
        <f>ROUND(I616*H616,2)</f>
        <v>0</v>
      </c>
      <c r="BL616" s="12" t="s">
        <v>291</v>
      </c>
      <c r="BM616" s="159" t="s">
        <v>1755</v>
      </c>
    </row>
    <row r="617" spans="2:47" s="96" customFormat="1" ht="48.75">
      <c r="B617" s="24"/>
      <c r="D617" s="161" t="s">
        <v>176</v>
      </c>
      <c r="F617" s="162" t="s">
        <v>1756</v>
      </c>
      <c r="I617" s="209"/>
      <c r="L617" s="24"/>
      <c r="M617" s="163"/>
      <c r="N617" s="50"/>
      <c r="O617" s="50"/>
      <c r="P617" s="50"/>
      <c r="Q617" s="50"/>
      <c r="R617" s="50"/>
      <c r="S617" s="50"/>
      <c r="T617" s="51"/>
      <c r="AT617" s="12" t="s">
        <v>176</v>
      </c>
      <c r="AU617" s="12" t="s">
        <v>186</v>
      </c>
    </row>
    <row r="618" spans="2:65" s="96" customFormat="1" ht="24" customHeight="1">
      <c r="B618" s="24"/>
      <c r="C618" s="149" t="s">
        <v>1118</v>
      </c>
      <c r="D618" s="149" t="s">
        <v>169</v>
      </c>
      <c r="E618" s="150" t="s">
        <v>1757</v>
      </c>
      <c r="F618" s="151" t="s">
        <v>1758</v>
      </c>
      <c r="G618" s="152" t="s">
        <v>508</v>
      </c>
      <c r="H618" s="153">
        <v>1</v>
      </c>
      <c r="I618" s="3"/>
      <c r="J618" s="154">
        <f>ROUND(I618*H618,2)</f>
        <v>0</v>
      </c>
      <c r="K618" s="151" t="s">
        <v>1</v>
      </c>
      <c r="L618" s="24"/>
      <c r="M618" s="155" t="s">
        <v>1</v>
      </c>
      <c r="N618" s="156" t="s">
        <v>33</v>
      </c>
      <c r="O618" s="157">
        <v>0</v>
      </c>
      <c r="P618" s="157">
        <f>O618*H618</f>
        <v>0</v>
      </c>
      <c r="Q618" s="157">
        <v>0</v>
      </c>
      <c r="R618" s="157">
        <f>Q618*H618</f>
        <v>0</v>
      </c>
      <c r="S618" s="157">
        <v>0</v>
      </c>
      <c r="T618" s="158">
        <f>S618*H618</f>
        <v>0</v>
      </c>
      <c r="AR618" s="159" t="s">
        <v>291</v>
      </c>
      <c r="AT618" s="159" t="s">
        <v>169</v>
      </c>
      <c r="AU618" s="159" t="s">
        <v>186</v>
      </c>
      <c r="AY618" s="12" t="s">
        <v>167</v>
      </c>
      <c r="BE618" s="160">
        <f>IF(N618="základní",J618,0)</f>
        <v>0</v>
      </c>
      <c r="BF618" s="160">
        <f>IF(N618="snížená",J618,0)</f>
        <v>0</v>
      </c>
      <c r="BG618" s="160">
        <f>IF(N618="zákl. přenesená",J618,0)</f>
        <v>0</v>
      </c>
      <c r="BH618" s="160">
        <f>IF(N618="sníž. přenesená",J618,0)</f>
        <v>0</v>
      </c>
      <c r="BI618" s="160">
        <f>IF(N618="nulová",J618,0)</f>
        <v>0</v>
      </c>
      <c r="BJ618" s="12" t="s">
        <v>75</v>
      </c>
      <c r="BK618" s="160">
        <f>ROUND(I618*H618,2)</f>
        <v>0</v>
      </c>
      <c r="BL618" s="12" t="s">
        <v>291</v>
      </c>
      <c r="BM618" s="159" t="s">
        <v>1759</v>
      </c>
    </row>
    <row r="619" spans="2:47" s="96" customFormat="1" ht="58.5">
      <c r="B619" s="24"/>
      <c r="D619" s="161" t="s">
        <v>176</v>
      </c>
      <c r="F619" s="162" t="s">
        <v>1760</v>
      </c>
      <c r="L619" s="24"/>
      <c r="M619" s="163"/>
      <c r="N619" s="50"/>
      <c r="O619" s="50"/>
      <c r="P619" s="50"/>
      <c r="Q619" s="50"/>
      <c r="R619" s="50"/>
      <c r="S619" s="50"/>
      <c r="T619" s="51"/>
      <c r="AT619" s="12" t="s">
        <v>176</v>
      </c>
      <c r="AU619" s="12" t="s">
        <v>186</v>
      </c>
    </row>
    <row r="620" spans="2:65" s="96" customFormat="1" ht="24" customHeight="1">
      <c r="B620" s="24"/>
      <c r="C620" s="149" t="s">
        <v>1144</v>
      </c>
      <c r="D620" s="149" t="s">
        <v>169</v>
      </c>
      <c r="E620" s="150" t="s">
        <v>1761</v>
      </c>
      <c r="F620" s="151" t="s">
        <v>1762</v>
      </c>
      <c r="G620" s="152" t="s">
        <v>508</v>
      </c>
      <c r="H620" s="153">
        <v>1</v>
      </c>
      <c r="I620" s="3"/>
      <c r="J620" s="154">
        <f>ROUND(I620*H620,2)</f>
        <v>0</v>
      </c>
      <c r="K620" s="151" t="s">
        <v>1</v>
      </c>
      <c r="L620" s="24"/>
      <c r="M620" s="155" t="s">
        <v>1</v>
      </c>
      <c r="N620" s="156" t="s">
        <v>33</v>
      </c>
      <c r="O620" s="157">
        <v>0</v>
      </c>
      <c r="P620" s="157">
        <f>O620*H620</f>
        <v>0</v>
      </c>
      <c r="Q620" s="157">
        <v>0</v>
      </c>
      <c r="R620" s="157">
        <f>Q620*H620</f>
        <v>0</v>
      </c>
      <c r="S620" s="157">
        <v>0</v>
      </c>
      <c r="T620" s="158">
        <f>S620*H620</f>
        <v>0</v>
      </c>
      <c r="AR620" s="159" t="s">
        <v>291</v>
      </c>
      <c r="AT620" s="159" t="s">
        <v>169</v>
      </c>
      <c r="AU620" s="159" t="s">
        <v>186</v>
      </c>
      <c r="AY620" s="12" t="s">
        <v>167</v>
      </c>
      <c r="BE620" s="160">
        <f>IF(N620="základní",J620,0)</f>
        <v>0</v>
      </c>
      <c r="BF620" s="160">
        <f>IF(N620="snížená",J620,0)</f>
        <v>0</v>
      </c>
      <c r="BG620" s="160">
        <f>IF(N620="zákl. přenesená",J620,0)</f>
        <v>0</v>
      </c>
      <c r="BH620" s="160">
        <f>IF(N620="sníž. přenesená",J620,0)</f>
        <v>0</v>
      </c>
      <c r="BI620" s="160">
        <f>IF(N620="nulová",J620,0)</f>
        <v>0</v>
      </c>
      <c r="BJ620" s="12" t="s">
        <v>75</v>
      </c>
      <c r="BK620" s="160">
        <f>ROUND(I620*H620,2)</f>
        <v>0</v>
      </c>
      <c r="BL620" s="12" t="s">
        <v>291</v>
      </c>
      <c r="BM620" s="159" t="s">
        <v>1763</v>
      </c>
    </row>
    <row r="621" spans="2:47" s="96" customFormat="1" ht="58.5">
      <c r="B621" s="24"/>
      <c r="D621" s="161" t="s">
        <v>176</v>
      </c>
      <c r="F621" s="162" t="s">
        <v>1764</v>
      </c>
      <c r="L621" s="24"/>
      <c r="M621" s="163"/>
      <c r="N621" s="50"/>
      <c r="O621" s="50"/>
      <c r="P621" s="50"/>
      <c r="Q621" s="50"/>
      <c r="R621" s="50"/>
      <c r="S621" s="50"/>
      <c r="T621" s="51"/>
      <c r="AT621" s="12" t="s">
        <v>176</v>
      </c>
      <c r="AU621" s="12" t="s">
        <v>186</v>
      </c>
    </row>
    <row r="622" spans="2:65" s="96" customFormat="1" ht="24" customHeight="1">
      <c r="B622" s="24"/>
      <c r="C622" s="149" t="s">
        <v>1182</v>
      </c>
      <c r="D622" s="149" t="s">
        <v>169</v>
      </c>
      <c r="E622" s="150" t="s">
        <v>1765</v>
      </c>
      <c r="F622" s="151" t="s">
        <v>1766</v>
      </c>
      <c r="G622" s="152" t="s">
        <v>508</v>
      </c>
      <c r="H622" s="153">
        <v>1</v>
      </c>
      <c r="I622" s="3"/>
      <c r="J622" s="154">
        <f>ROUND(I622*H622,2)</f>
        <v>0</v>
      </c>
      <c r="K622" s="151" t="s">
        <v>1</v>
      </c>
      <c r="L622" s="24"/>
      <c r="M622" s="155" t="s">
        <v>1</v>
      </c>
      <c r="N622" s="156" t="s">
        <v>33</v>
      </c>
      <c r="O622" s="157">
        <v>0</v>
      </c>
      <c r="P622" s="157">
        <f>O622*H622</f>
        <v>0</v>
      </c>
      <c r="Q622" s="157">
        <v>0</v>
      </c>
      <c r="R622" s="157">
        <f>Q622*H622</f>
        <v>0</v>
      </c>
      <c r="S622" s="157">
        <v>0</v>
      </c>
      <c r="T622" s="158">
        <f>S622*H622</f>
        <v>0</v>
      </c>
      <c r="AR622" s="159" t="s">
        <v>291</v>
      </c>
      <c r="AT622" s="159" t="s">
        <v>169</v>
      </c>
      <c r="AU622" s="159" t="s">
        <v>186</v>
      </c>
      <c r="AY622" s="12" t="s">
        <v>167</v>
      </c>
      <c r="BE622" s="160">
        <f>IF(N622="základní",J622,0)</f>
        <v>0</v>
      </c>
      <c r="BF622" s="160">
        <f>IF(N622="snížená",J622,0)</f>
        <v>0</v>
      </c>
      <c r="BG622" s="160">
        <f>IF(N622="zákl. přenesená",J622,0)</f>
        <v>0</v>
      </c>
      <c r="BH622" s="160">
        <f>IF(N622="sníž. přenesená",J622,0)</f>
        <v>0</v>
      </c>
      <c r="BI622" s="160">
        <f>IF(N622="nulová",J622,0)</f>
        <v>0</v>
      </c>
      <c r="BJ622" s="12" t="s">
        <v>75</v>
      </c>
      <c r="BK622" s="160">
        <f>ROUND(I622*H622,2)</f>
        <v>0</v>
      </c>
      <c r="BL622" s="12" t="s">
        <v>291</v>
      </c>
      <c r="BM622" s="159" t="s">
        <v>1767</v>
      </c>
    </row>
    <row r="623" spans="2:47" s="96" customFormat="1" ht="58.5">
      <c r="B623" s="24"/>
      <c r="D623" s="161" t="s">
        <v>176</v>
      </c>
      <c r="F623" s="162" t="s">
        <v>1768</v>
      </c>
      <c r="L623" s="24"/>
      <c r="M623" s="163"/>
      <c r="N623" s="50"/>
      <c r="O623" s="50"/>
      <c r="P623" s="50"/>
      <c r="Q623" s="50"/>
      <c r="R623" s="50"/>
      <c r="S623" s="50"/>
      <c r="T623" s="51"/>
      <c r="AT623" s="12" t="s">
        <v>176</v>
      </c>
      <c r="AU623" s="12" t="s">
        <v>186</v>
      </c>
    </row>
    <row r="624" spans="2:65" s="96" customFormat="1" ht="24" customHeight="1">
      <c r="B624" s="24"/>
      <c r="C624" s="149" t="s">
        <v>1189</v>
      </c>
      <c r="D624" s="149" t="s">
        <v>169</v>
      </c>
      <c r="E624" s="150" t="s">
        <v>1769</v>
      </c>
      <c r="F624" s="151" t="s">
        <v>1770</v>
      </c>
      <c r="G624" s="152" t="s">
        <v>508</v>
      </c>
      <c r="H624" s="153">
        <v>2</v>
      </c>
      <c r="I624" s="3"/>
      <c r="J624" s="154">
        <f>ROUND(I624*H624,2)</f>
        <v>0</v>
      </c>
      <c r="K624" s="151" t="s">
        <v>1</v>
      </c>
      <c r="L624" s="24"/>
      <c r="M624" s="155" t="s">
        <v>1</v>
      </c>
      <c r="N624" s="156" t="s">
        <v>33</v>
      </c>
      <c r="O624" s="157">
        <v>0</v>
      </c>
      <c r="P624" s="157">
        <f>O624*H624</f>
        <v>0</v>
      </c>
      <c r="Q624" s="157">
        <v>0</v>
      </c>
      <c r="R624" s="157">
        <f>Q624*H624</f>
        <v>0</v>
      </c>
      <c r="S624" s="157">
        <v>0</v>
      </c>
      <c r="T624" s="158">
        <f>S624*H624</f>
        <v>0</v>
      </c>
      <c r="AR624" s="159" t="s">
        <v>291</v>
      </c>
      <c r="AT624" s="159" t="s">
        <v>169</v>
      </c>
      <c r="AU624" s="159" t="s">
        <v>186</v>
      </c>
      <c r="AY624" s="12" t="s">
        <v>167</v>
      </c>
      <c r="BE624" s="160">
        <f>IF(N624="základní",J624,0)</f>
        <v>0</v>
      </c>
      <c r="BF624" s="160">
        <f>IF(N624="snížená",J624,0)</f>
        <v>0</v>
      </c>
      <c r="BG624" s="160">
        <f>IF(N624="zákl. přenesená",J624,0)</f>
        <v>0</v>
      </c>
      <c r="BH624" s="160">
        <f>IF(N624="sníž. přenesená",J624,0)</f>
        <v>0</v>
      </c>
      <c r="BI624" s="160">
        <f>IF(N624="nulová",J624,0)</f>
        <v>0</v>
      </c>
      <c r="BJ624" s="12" t="s">
        <v>75</v>
      </c>
      <c r="BK624" s="160">
        <f>ROUND(I624*H624,2)</f>
        <v>0</v>
      </c>
      <c r="BL624" s="12" t="s">
        <v>291</v>
      </c>
      <c r="BM624" s="159" t="s">
        <v>1771</v>
      </c>
    </row>
    <row r="625" spans="2:47" s="96" customFormat="1" ht="48.75">
      <c r="B625" s="24"/>
      <c r="D625" s="161" t="s">
        <v>176</v>
      </c>
      <c r="F625" s="162" t="s">
        <v>1772</v>
      </c>
      <c r="L625" s="24"/>
      <c r="M625" s="163"/>
      <c r="N625" s="50"/>
      <c r="O625" s="50"/>
      <c r="P625" s="50"/>
      <c r="Q625" s="50"/>
      <c r="R625" s="50"/>
      <c r="S625" s="50"/>
      <c r="T625" s="51"/>
      <c r="AT625" s="12" t="s">
        <v>176</v>
      </c>
      <c r="AU625" s="12" t="s">
        <v>186</v>
      </c>
    </row>
    <row r="626" spans="2:63" s="137" customFormat="1" ht="22.9" customHeight="1">
      <c r="B626" s="136"/>
      <c r="D626" s="138" t="s">
        <v>67</v>
      </c>
      <c r="E626" s="147" t="s">
        <v>1034</v>
      </c>
      <c r="F626" s="147" t="s">
        <v>1035</v>
      </c>
      <c r="J626" s="148">
        <f>BK626</f>
        <v>0</v>
      </c>
      <c r="L626" s="136"/>
      <c r="M626" s="141"/>
      <c r="N626" s="142"/>
      <c r="O626" s="142"/>
      <c r="P626" s="143">
        <f>SUM(P627:P640)</f>
        <v>77.886588</v>
      </c>
      <c r="Q626" s="142"/>
      <c r="R626" s="143">
        <f>SUM(R627:R640)</f>
        <v>1.73446244</v>
      </c>
      <c r="S626" s="142"/>
      <c r="T626" s="144">
        <f>SUM(T627:T640)</f>
        <v>0</v>
      </c>
      <c r="AR626" s="138" t="s">
        <v>77</v>
      </c>
      <c r="AT626" s="145" t="s">
        <v>67</v>
      </c>
      <c r="AU626" s="145" t="s">
        <v>75</v>
      </c>
      <c r="AY626" s="138" t="s">
        <v>167</v>
      </c>
      <c r="BK626" s="146">
        <f>SUM(BK627:BK640)</f>
        <v>0</v>
      </c>
    </row>
    <row r="627" spans="2:65" s="96" customFormat="1" ht="16.5" customHeight="1">
      <c r="B627" s="24"/>
      <c r="C627" s="149" t="s">
        <v>1203</v>
      </c>
      <c r="D627" s="149" t="s">
        <v>169</v>
      </c>
      <c r="E627" s="150" t="s">
        <v>1773</v>
      </c>
      <c r="F627" s="151" t="s">
        <v>1774</v>
      </c>
      <c r="G627" s="152" t="s">
        <v>508</v>
      </c>
      <c r="H627" s="153">
        <v>1.818</v>
      </c>
      <c r="I627" s="3"/>
      <c r="J627" s="154">
        <f>ROUND(I627*H627,2)</f>
        <v>0</v>
      </c>
      <c r="K627" s="151" t="s">
        <v>173</v>
      </c>
      <c r="L627" s="24"/>
      <c r="M627" s="155" t="s">
        <v>1</v>
      </c>
      <c r="N627" s="156" t="s">
        <v>33</v>
      </c>
      <c r="O627" s="157">
        <v>0.065</v>
      </c>
      <c r="P627" s="157">
        <f>O627*H627</f>
        <v>0.11817000000000001</v>
      </c>
      <c r="Q627" s="157">
        <v>0</v>
      </c>
      <c r="R627" s="157">
        <f>Q627*H627</f>
        <v>0</v>
      </c>
      <c r="S627" s="157">
        <v>0</v>
      </c>
      <c r="T627" s="158">
        <f>S627*H627</f>
        <v>0</v>
      </c>
      <c r="AR627" s="159" t="s">
        <v>291</v>
      </c>
      <c r="AT627" s="159" t="s">
        <v>169</v>
      </c>
      <c r="AU627" s="159" t="s">
        <v>77</v>
      </c>
      <c r="AY627" s="12" t="s">
        <v>167</v>
      </c>
      <c r="BE627" s="160">
        <f>IF(N627="základní",J627,0)</f>
        <v>0</v>
      </c>
      <c r="BF627" s="160">
        <f>IF(N627="snížená",J627,0)</f>
        <v>0</v>
      </c>
      <c r="BG627" s="160">
        <f>IF(N627="zákl. přenesená",J627,0)</f>
        <v>0</v>
      </c>
      <c r="BH627" s="160">
        <f>IF(N627="sníž. přenesená",J627,0)</f>
        <v>0</v>
      </c>
      <c r="BI627" s="160">
        <f>IF(N627="nulová",J627,0)</f>
        <v>0</v>
      </c>
      <c r="BJ627" s="12" t="s">
        <v>75</v>
      </c>
      <c r="BK627" s="160">
        <f>ROUND(I627*H627,2)</f>
        <v>0</v>
      </c>
      <c r="BL627" s="12" t="s">
        <v>291</v>
      </c>
      <c r="BM627" s="159" t="s">
        <v>1775</v>
      </c>
    </row>
    <row r="628" spans="2:47" s="96" customFormat="1" ht="29.25">
      <c r="B628" s="24"/>
      <c r="D628" s="161" t="s">
        <v>176</v>
      </c>
      <c r="F628" s="162" t="s">
        <v>1776</v>
      </c>
      <c r="L628" s="24"/>
      <c r="M628" s="163"/>
      <c r="N628" s="50"/>
      <c r="O628" s="50"/>
      <c r="P628" s="50"/>
      <c r="Q628" s="50"/>
      <c r="R628" s="50"/>
      <c r="S628" s="50"/>
      <c r="T628" s="51"/>
      <c r="AT628" s="12" t="s">
        <v>176</v>
      </c>
      <c r="AU628" s="12" t="s">
        <v>77</v>
      </c>
    </row>
    <row r="629" spans="2:51" s="165" customFormat="1" ht="12">
      <c r="B629" s="164"/>
      <c r="D629" s="161" t="s">
        <v>178</v>
      </c>
      <c r="E629" s="166" t="s">
        <v>1</v>
      </c>
      <c r="F629" s="167" t="s">
        <v>1473</v>
      </c>
      <c r="H629" s="166" t="s">
        <v>1</v>
      </c>
      <c r="L629" s="164"/>
      <c r="M629" s="168"/>
      <c r="N629" s="169"/>
      <c r="O629" s="169"/>
      <c r="P629" s="169"/>
      <c r="Q629" s="169"/>
      <c r="R629" s="169"/>
      <c r="S629" s="169"/>
      <c r="T629" s="170"/>
      <c r="AT629" s="166" t="s">
        <v>178</v>
      </c>
      <c r="AU629" s="166" t="s">
        <v>77</v>
      </c>
      <c r="AV629" s="165" t="s">
        <v>75</v>
      </c>
      <c r="AW629" s="165" t="s">
        <v>25</v>
      </c>
      <c r="AX629" s="165" t="s">
        <v>68</v>
      </c>
      <c r="AY629" s="166" t="s">
        <v>167</v>
      </c>
    </row>
    <row r="630" spans="2:51" s="172" customFormat="1" ht="12">
      <c r="B630" s="171"/>
      <c r="D630" s="161" t="s">
        <v>178</v>
      </c>
      <c r="E630" s="173" t="s">
        <v>1</v>
      </c>
      <c r="F630" s="174" t="s">
        <v>1280</v>
      </c>
      <c r="H630" s="175">
        <v>1.818</v>
      </c>
      <c r="L630" s="171"/>
      <c r="M630" s="176"/>
      <c r="N630" s="177"/>
      <c r="O630" s="177"/>
      <c r="P630" s="177"/>
      <c r="Q630" s="177"/>
      <c r="R630" s="177"/>
      <c r="S630" s="177"/>
      <c r="T630" s="178"/>
      <c r="AT630" s="173" t="s">
        <v>178</v>
      </c>
      <c r="AU630" s="173" t="s">
        <v>77</v>
      </c>
      <c r="AV630" s="172" t="s">
        <v>77</v>
      </c>
      <c r="AW630" s="172" t="s">
        <v>25</v>
      </c>
      <c r="AX630" s="172" t="s">
        <v>75</v>
      </c>
      <c r="AY630" s="173" t="s">
        <v>167</v>
      </c>
    </row>
    <row r="631" spans="2:65" s="96" customFormat="1" ht="16.5" customHeight="1">
      <c r="B631" s="24"/>
      <c r="C631" s="149" t="s">
        <v>1777</v>
      </c>
      <c r="D631" s="149" t="s">
        <v>169</v>
      </c>
      <c r="E631" s="150" t="s">
        <v>1778</v>
      </c>
      <c r="F631" s="151" t="s">
        <v>1779</v>
      </c>
      <c r="G631" s="152" t="s">
        <v>208</v>
      </c>
      <c r="H631" s="153">
        <v>130.908</v>
      </c>
      <c r="I631" s="3"/>
      <c r="J631" s="154">
        <f>ROUND(I631*H631,2)</f>
        <v>0</v>
      </c>
      <c r="K631" s="151" t="s">
        <v>173</v>
      </c>
      <c r="L631" s="24"/>
      <c r="M631" s="155" t="s">
        <v>1</v>
      </c>
      <c r="N631" s="156" t="s">
        <v>33</v>
      </c>
      <c r="O631" s="157">
        <v>0.55</v>
      </c>
      <c r="P631" s="157">
        <f>O631*H631</f>
        <v>71.9994</v>
      </c>
      <c r="Q631" s="157">
        <v>0.00028</v>
      </c>
      <c r="R631" s="157">
        <f>Q631*H631</f>
        <v>0.03665423999999999</v>
      </c>
      <c r="S631" s="157">
        <v>0</v>
      </c>
      <c r="T631" s="158">
        <f>S631*H631</f>
        <v>0</v>
      </c>
      <c r="AR631" s="159" t="s">
        <v>291</v>
      </c>
      <c r="AT631" s="159" t="s">
        <v>169</v>
      </c>
      <c r="AU631" s="159" t="s">
        <v>77</v>
      </c>
      <c r="AY631" s="12" t="s">
        <v>167</v>
      </c>
      <c r="BE631" s="160">
        <f>IF(N631="základní",J631,0)</f>
        <v>0</v>
      </c>
      <c r="BF631" s="160">
        <f>IF(N631="snížená",J631,0)</f>
        <v>0</v>
      </c>
      <c r="BG631" s="160">
        <f>IF(N631="zákl. přenesená",J631,0)</f>
        <v>0</v>
      </c>
      <c r="BH631" s="160">
        <f>IF(N631="sníž. přenesená",J631,0)</f>
        <v>0</v>
      </c>
      <c r="BI631" s="160">
        <f>IF(N631="nulová",J631,0)</f>
        <v>0</v>
      </c>
      <c r="BJ631" s="12" t="s">
        <v>75</v>
      </c>
      <c r="BK631" s="160">
        <f>ROUND(I631*H631,2)</f>
        <v>0</v>
      </c>
      <c r="BL631" s="12" t="s">
        <v>291</v>
      </c>
      <c r="BM631" s="159" t="s">
        <v>1780</v>
      </c>
    </row>
    <row r="632" spans="2:47" s="96" customFormat="1" ht="19.5">
      <c r="B632" s="24"/>
      <c r="D632" s="161" t="s">
        <v>176</v>
      </c>
      <c r="F632" s="162" t="s">
        <v>1781</v>
      </c>
      <c r="L632" s="24"/>
      <c r="M632" s="163"/>
      <c r="N632" s="50"/>
      <c r="O632" s="50"/>
      <c r="P632" s="50"/>
      <c r="Q632" s="50"/>
      <c r="R632" s="50"/>
      <c r="S632" s="50"/>
      <c r="T632" s="51"/>
      <c r="AT632" s="12" t="s">
        <v>176</v>
      </c>
      <c r="AU632" s="12" t="s">
        <v>77</v>
      </c>
    </row>
    <row r="633" spans="2:51" s="165" customFormat="1" ht="12">
      <c r="B633" s="164"/>
      <c r="D633" s="161" t="s">
        <v>178</v>
      </c>
      <c r="E633" s="166" t="s">
        <v>1</v>
      </c>
      <c r="F633" s="167" t="s">
        <v>1536</v>
      </c>
      <c r="H633" s="166" t="s">
        <v>1</v>
      </c>
      <c r="L633" s="164"/>
      <c r="M633" s="168"/>
      <c r="N633" s="169"/>
      <c r="O633" s="169"/>
      <c r="P633" s="169"/>
      <c r="Q633" s="169"/>
      <c r="R633" s="169"/>
      <c r="S633" s="169"/>
      <c r="T633" s="170"/>
      <c r="AT633" s="166" t="s">
        <v>178</v>
      </c>
      <c r="AU633" s="166" t="s">
        <v>77</v>
      </c>
      <c r="AV633" s="165" t="s">
        <v>75</v>
      </c>
      <c r="AW633" s="165" t="s">
        <v>25</v>
      </c>
      <c r="AX633" s="165" t="s">
        <v>68</v>
      </c>
      <c r="AY633" s="166" t="s">
        <v>167</v>
      </c>
    </row>
    <row r="634" spans="2:51" s="172" customFormat="1" ht="12">
      <c r="B634" s="171"/>
      <c r="D634" s="161" t="s">
        <v>178</v>
      </c>
      <c r="E634" s="173" t="s">
        <v>1</v>
      </c>
      <c r="F634" s="174" t="s">
        <v>1709</v>
      </c>
      <c r="H634" s="175">
        <v>130.908</v>
      </c>
      <c r="L634" s="171"/>
      <c r="M634" s="176"/>
      <c r="N634" s="177"/>
      <c r="O634" s="177"/>
      <c r="P634" s="177"/>
      <c r="Q634" s="177"/>
      <c r="R634" s="177"/>
      <c r="S634" s="177"/>
      <c r="T634" s="178"/>
      <c r="AT634" s="173" t="s">
        <v>178</v>
      </c>
      <c r="AU634" s="173" t="s">
        <v>77</v>
      </c>
      <c r="AV634" s="172" t="s">
        <v>77</v>
      </c>
      <c r="AW634" s="172" t="s">
        <v>25</v>
      </c>
      <c r="AX634" s="172" t="s">
        <v>75</v>
      </c>
      <c r="AY634" s="173" t="s">
        <v>167</v>
      </c>
    </row>
    <row r="635" spans="2:65" s="96" customFormat="1" ht="24" customHeight="1">
      <c r="B635" s="24"/>
      <c r="C635" s="187" t="s">
        <v>1782</v>
      </c>
      <c r="D635" s="187" t="s">
        <v>228</v>
      </c>
      <c r="E635" s="188" t="s">
        <v>1783</v>
      </c>
      <c r="F635" s="189" t="s">
        <v>1784</v>
      </c>
      <c r="G635" s="190" t="s">
        <v>208</v>
      </c>
      <c r="H635" s="191">
        <v>130.908</v>
      </c>
      <c r="I635" s="4"/>
      <c r="J635" s="205">
        <f>ROUND(I635*H635,2)</f>
        <v>0</v>
      </c>
      <c r="K635" s="189" t="s">
        <v>1</v>
      </c>
      <c r="L635" s="193"/>
      <c r="M635" s="194" t="s">
        <v>1</v>
      </c>
      <c r="N635" s="195" t="s">
        <v>33</v>
      </c>
      <c r="O635" s="157">
        <v>0</v>
      </c>
      <c r="P635" s="157">
        <f>O635*H635</f>
        <v>0</v>
      </c>
      <c r="Q635" s="157">
        <v>0.00915</v>
      </c>
      <c r="R635" s="157">
        <f>Q635*H635</f>
        <v>1.1978081999999999</v>
      </c>
      <c r="S635" s="157">
        <v>0</v>
      </c>
      <c r="T635" s="158">
        <f>S635*H635</f>
        <v>0</v>
      </c>
      <c r="AR635" s="159" t="s">
        <v>435</v>
      </c>
      <c r="AT635" s="159" t="s">
        <v>228</v>
      </c>
      <c r="AU635" s="159" t="s">
        <v>77</v>
      </c>
      <c r="AY635" s="12" t="s">
        <v>167</v>
      </c>
      <c r="BE635" s="160">
        <f>IF(N635="základní",J635,0)</f>
        <v>0</v>
      </c>
      <c r="BF635" s="160">
        <f>IF(N635="snížená",J635,0)</f>
        <v>0</v>
      </c>
      <c r="BG635" s="160">
        <f>IF(N635="zákl. přenesená",J635,0)</f>
        <v>0</v>
      </c>
      <c r="BH635" s="160">
        <f>IF(N635="sníž. přenesená",J635,0)</f>
        <v>0</v>
      </c>
      <c r="BI635" s="160">
        <f>IF(N635="nulová",J635,0)</f>
        <v>0</v>
      </c>
      <c r="BJ635" s="12" t="s">
        <v>75</v>
      </c>
      <c r="BK635" s="160">
        <f>ROUND(I635*H635,2)</f>
        <v>0</v>
      </c>
      <c r="BL635" s="12" t="s">
        <v>291</v>
      </c>
      <c r="BM635" s="159" t="s">
        <v>1785</v>
      </c>
    </row>
    <row r="636" spans="2:47" s="96" customFormat="1" ht="12">
      <c r="B636" s="24"/>
      <c r="D636" s="161" t="s">
        <v>176</v>
      </c>
      <c r="F636" s="162" t="s">
        <v>1784</v>
      </c>
      <c r="L636" s="24"/>
      <c r="M636" s="163"/>
      <c r="N636" s="50"/>
      <c r="O636" s="50"/>
      <c r="P636" s="50"/>
      <c r="Q636" s="50"/>
      <c r="R636" s="50"/>
      <c r="S636" s="50"/>
      <c r="T636" s="51"/>
      <c r="AT636" s="12" t="s">
        <v>176</v>
      </c>
      <c r="AU636" s="12" t="s">
        <v>77</v>
      </c>
    </row>
    <row r="637" spans="2:65" s="96" customFormat="1" ht="16.5" customHeight="1">
      <c r="B637" s="24"/>
      <c r="C637" s="149" t="s">
        <v>1786</v>
      </c>
      <c r="D637" s="149" t="s">
        <v>169</v>
      </c>
      <c r="E637" s="150" t="s">
        <v>1062</v>
      </c>
      <c r="F637" s="151" t="s">
        <v>1787</v>
      </c>
      <c r="G637" s="152" t="s">
        <v>184</v>
      </c>
      <c r="H637" s="153">
        <v>1</v>
      </c>
      <c r="I637" s="3"/>
      <c r="J637" s="154">
        <f>ROUND(I637*H637,2)</f>
        <v>0</v>
      </c>
      <c r="K637" s="151" t="s">
        <v>1</v>
      </c>
      <c r="L637" s="24"/>
      <c r="M637" s="155" t="s">
        <v>1</v>
      </c>
      <c r="N637" s="156" t="s">
        <v>33</v>
      </c>
      <c r="O637" s="157">
        <v>0</v>
      </c>
      <c r="P637" s="157">
        <f>O637*H637</f>
        <v>0</v>
      </c>
      <c r="Q637" s="157">
        <v>0.5</v>
      </c>
      <c r="R637" s="157">
        <f>Q637*H637</f>
        <v>0.5</v>
      </c>
      <c r="S637" s="157">
        <v>0</v>
      </c>
      <c r="T637" s="158">
        <f>S637*H637</f>
        <v>0</v>
      </c>
      <c r="AR637" s="159" t="s">
        <v>291</v>
      </c>
      <c r="AT637" s="159" t="s">
        <v>169</v>
      </c>
      <c r="AU637" s="159" t="s">
        <v>77</v>
      </c>
      <c r="AY637" s="12" t="s">
        <v>167</v>
      </c>
      <c r="BE637" s="160">
        <f>IF(N637="základní",J637,0)</f>
        <v>0</v>
      </c>
      <c r="BF637" s="160">
        <f>IF(N637="snížená",J637,0)</f>
        <v>0</v>
      </c>
      <c r="BG637" s="160">
        <f>IF(N637="zákl. přenesená",J637,0)</f>
        <v>0</v>
      </c>
      <c r="BH637" s="160">
        <f>IF(N637="sníž. přenesená",J637,0)</f>
        <v>0</v>
      </c>
      <c r="BI637" s="160">
        <f>IF(N637="nulová",J637,0)</f>
        <v>0</v>
      </c>
      <c r="BJ637" s="12" t="s">
        <v>75</v>
      </c>
      <c r="BK637" s="160">
        <f>ROUND(I637*H637,2)</f>
        <v>0</v>
      </c>
      <c r="BL637" s="12" t="s">
        <v>291</v>
      </c>
      <c r="BM637" s="159" t="s">
        <v>1788</v>
      </c>
    </row>
    <row r="638" spans="2:47" s="96" customFormat="1" ht="39">
      <c r="B638" s="24"/>
      <c r="D638" s="161" t="s">
        <v>176</v>
      </c>
      <c r="F638" s="162" t="s">
        <v>1789</v>
      </c>
      <c r="L638" s="24"/>
      <c r="M638" s="163"/>
      <c r="N638" s="50"/>
      <c r="O638" s="50"/>
      <c r="P638" s="50"/>
      <c r="Q638" s="50"/>
      <c r="R638" s="50"/>
      <c r="S638" s="50"/>
      <c r="T638" s="51"/>
      <c r="AT638" s="12" t="s">
        <v>176</v>
      </c>
      <c r="AU638" s="12" t="s">
        <v>77</v>
      </c>
    </row>
    <row r="639" spans="2:65" s="96" customFormat="1" ht="24" customHeight="1">
      <c r="B639" s="24"/>
      <c r="C639" s="149" t="s">
        <v>1790</v>
      </c>
      <c r="D639" s="149" t="s">
        <v>169</v>
      </c>
      <c r="E639" s="150" t="s">
        <v>1791</v>
      </c>
      <c r="F639" s="151" t="s">
        <v>1792</v>
      </c>
      <c r="G639" s="152" t="s">
        <v>216</v>
      </c>
      <c r="H639" s="153">
        <v>1.734</v>
      </c>
      <c r="I639" s="3"/>
      <c r="J639" s="154">
        <f>ROUND(I639*H639,2)</f>
        <v>0</v>
      </c>
      <c r="K639" s="151" t="s">
        <v>173</v>
      </c>
      <c r="L639" s="24"/>
      <c r="M639" s="155" t="s">
        <v>1</v>
      </c>
      <c r="N639" s="156" t="s">
        <v>33</v>
      </c>
      <c r="O639" s="157">
        <v>3.327</v>
      </c>
      <c r="P639" s="157">
        <f>O639*H639</f>
        <v>5.769018</v>
      </c>
      <c r="Q639" s="157">
        <v>0</v>
      </c>
      <c r="R639" s="157">
        <f>Q639*H639</f>
        <v>0</v>
      </c>
      <c r="S639" s="157">
        <v>0</v>
      </c>
      <c r="T639" s="158">
        <f>S639*H639</f>
        <v>0</v>
      </c>
      <c r="AR639" s="159" t="s">
        <v>291</v>
      </c>
      <c r="AT639" s="159" t="s">
        <v>169</v>
      </c>
      <c r="AU639" s="159" t="s">
        <v>77</v>
      </c>
      <c r="AY639" s="12" t="s">
        <v>167</v>
      </c>
      <c r="BE639" s="160">
        <f>IF(N639="základní",J639,0)</f>
        <v>0</v>
      </c>
      <c r="BF639" s="160">
        <f>IF(N639="snížená",J639,0)</f>
        <v>0</v>
      </c>
      <c r="BG639" s="160">
        <f>IF(N639="zákl. přenesená",J639,0)</f>
        <v>0</v>
      </c>
      <c r="BH639" s="160">
        <f>IF(N639="sníž. přenesená",J639,0)</f>
        <v>0</v>
      </c>
      <c r="BI639" s="160">
        <f>IF(N639="nulová",J639,0)</f>
        <v>0</v>
      </c>
      <c r="BJ639" s="12" t="s">
        <v>75</v>
      </c>
      <c r="BK639" s="160">
        <f>ROUND(I639*H639,2)</f>
        <v>0</v>
      </c>
      <c r="BL639" s="12" t="s">
        <v>291</v>
      </c>
      <c r="BM639" s="159" t="s">
        <v>1793</v>
      </c>
    </row>
    <row r="640" spans="2:47" s="96" customFormat="1" ht="29.25">
      <c r="B640" s="24"/>
      <c r="D640" s="161" t="s">
        <v>176</v>
      </c>
      <c r="F640" s="162" t="s">
        <v>1794</v>
      </c>
      <c r="L640" s="24"/>
      <c r="M640" s="163"/>
      <c r="N640" s="50"/>
      <c r="O640" s="50"/>
      <c r="P640" s="50"/>
      <c r="Q640" s="50"/>
      <c r="R640" s="50"/>
      <c r="S640" s="50"/>
      <c r="T640" s="51"/>
      <c r="AT640" s="12" t="s">
        <v>176</v>
      </c>
      <c r="AU640" s="12" t="s">
        <v>77</v>
      </c>
    </row>
    <row r="641" spans="2:63" s="137" customFormat="1" ht="22.9" customHeight="1">
      <c r="B641" s="136"/>
      <c r="D641" s="138" t="s">
        <v>67</v>
      </c>
      <c r="E641" s="147" t="s">
        <v>1086</v>
      </c>
      <c r="F641" s="147" t="s">
        <v>1087</v>
      </c>
      <c r="J641" s="148">
        <f>BK641</f>
        <v>0</v>
      </c>
      <c r="L641" s="136"/>
      <c r="M641" s="141"/>
      <c r="N641" s="142"/>
      <c r="O641" s="142"/>
      <c r="P641" s="143">
        <f>SUM(P642:P647)</f>
        <v>33.4144</v>
      </c>
      <c r="Q641" s="142"/>
      <c r="R641" s="143">
        <f>SUM(R642:R647)</f>
        <v>0</v>
      </c>
      <c r="S641" s="142"/>
      <c r="T641" s="144">
        <f>SUM(T642:T647)</f>
        <v>7.551835999999999</v>
      </c>
      <c r="AR641" s="138" t="s">
        <v>77</v>
      </c>
      <c r="AT641" s="145" t="s">
        <v>67</v>
      </c>
      <c r="AU641" s="145" t="s">
        <v>75</v>
      </c>
      <c r="AY641" s="138" t="s">
        <v>167</v>
      </c>
      <c r="BK641" s="146">
        <f>SUM(BK642:BK647)</f>
        <v>0</v>
      </c>
    </row>
    <row r="642" spans="2:65" s="96" customFormat="1" ht="24" customHeight="1">
      <c r="B642" s="24"/>
      <c r="C642" s="149" t="s">
        <v>1795</v>
      </c>
      <c r="D642" s="149" t="s">
        <v>169</v>
      </c>
      <c r="E642" s="150" t="s">
        <v>1796</v>
      </c>
      <c r="F642" s="151" t="s">
        <v>1797</v>
      </c>
      <c r="G642" s="152" t="s">
        <v>208</v>
      </c>
      <c r="H642" s="153">
        <v>90.8</v>
      </c>
      <c r="I642" s="3"/>
      <c r="J642" s="154">
        <f>ROUND(I642*H642,2)</f>
        <v>0</v>
      </c>
      <c r="K642" s="151" t="s">
        <v>173</v>
      </c>
      <c r="L642" s="24"/>
      <c r="M642" s="155" t="s">
        <v>1</v>
      </c>
      <c r="N642" s="156" t="s">
        <v>33</v>
      </c>
      <c r="O642" s="157">
        <v>0.368</v>
      </c>
      <c r="P642" s="157">
        <f>O642*H642</f>
        <v>33.4144</v>
      </c>
      <c r="Q642" s="157">
        <v>0</v>
      </c>
      <c r="R642" s="157">
        <f>Q642*H642</f>
        <v>0</v>
      </c>
      <c r="S642" s="157">
        <v>0.08317</v>
      </c>
      <c r="T642" s="158">
        <f>S642*H642</f>
        <v>7.551835999999999</v>
      </c>
      <c r="AR642" s="159" t="s">
        <v>291</v>
      </c>
      <c r="AT642" s="159" t="s">
        <v>169</v>
      </c>
      <c r="AU642" s="159" t="s">
        <v>77</v>
      </c>
      <c r="AY642" s="12" t="s">
        <v>167</v>
      </c>
      <c r="BE642" s="160">
        <f>IF(N642="základní",J642,0)</f>
        <v>0</v>
      </c>
      <c r="BF642" s="160">
        <f>IF(N642="snížená",J642,0)</f>
        <v>0</v>
      </c>
      <c r="BG642" s="160">
        <f>IF(N642="zákl. přenesená",J642,0)</f>
        <v>0</v>
      </c>
      <c r="BH642" s="160">
        <f>IF(N642="sníž. přenesená",J642,0)</f>
        <v>0</v>
      </c>
      <c r="BI642" s="160">
        <f>IF(N642="nulová",J642,0)</f>
        <v>0</v>
      </c>
      <c r="BJ642" s="12" t="s">
        <v>75</v>
      </c>
      <c r="BK642" s="160">
        <f>ROUND(I642*H642,2)</f>
        <v>0</v>
      </c>
      <c r="BL642" s="12" t="s">
        <v>291</v>
      </c>
      <c r="BM642" s="159" t="s">
        <v>1798</v>
      </c>
    </row>
    <row r="643" spans="2:47" s="96" customFormat="1" ht="12">
      <c r="B643" s="24"/>
      <c r="D643" s="161" t="s">
        <v>176</v>
      </c>
      <c r="F643" s="162" t="s">
        <v>1797</v>
      </c>
      <c r="L643" s="24"/>
      <c r="M643" s="163"/>
      <c r="N643" s="50"/>
      <c r="O643" s="50"/>
      <c r="P643" s="50"/>
      <c r="Q643" s="50"/>
      <c r="R643" s="50"/>
      <c r="S643" s="50"/>
      <c r="T643" s="51"/>
      <c r="AT643" s="12" t="s">
        <v>176</v>
      </c>
      <c r="AU643" s="12" t="s">
        <v>77</v>
      </c>
    </row>
    <row r="644" spans="2:51" s="165" customFormat="1" ht="12">
      <c r="B644" s="164"/>
      <c r="D644" s="161" t="s">
        <v>178</v>
      </c>
      <c r="E644" s="166" t="s">
        <v>1</v>
      </c>
      <c r="F644" s="167" t="s">
        <v>1402</v>
      </c>
      <c r="H644" s="166" t="s">
        <v>1</v>
      </c>
      <c r="L644" s="164"/>
      <c r="M644" s="168"/>
      <c r="N644" s="169"/>
      <c r="O644" s="169"/>
      <c r="P644" s="169"/>
      <c r="Q644" s="169"/>
      <c r="R644" s="169"/>
      <c r="S644" s="169"/>
      <c r="T644" s="170"/>
      <c r="AT644" s="166" t="s">
        <v>178</v>
      </c>
      <c r="AU644" s="166" t="s">
        <v>77</v>
      </c>
      <c r="AV644" s="165" t="s">
        <v>75</v>
      </c>
      <c r="AW644" s="165" t="s">
        <v>25</v>
      </c>
      <c r="AX644" s="165" t="s">
        <v>68</v>
      </c>
      <c r="AY644" s="166" t="s">
        <v>167</v>
      </c>
    </row>
    <row r="645" spans="2:51" s="172" customFormat="1" ht="12">
      <c r="B645" s="171"/>
      <c r="D645" s="161" t="s">
        <v>178</v>
      </c>
      <c r="E645" s="173" t="s">
        <v>1</v>
      </c>
      <c r="F645" s="174" t="s">
        <v>1799</v>
      </c>
      <c r="H645" s="175">
        <v>15.4</v>
      </c>
      <c r="L645" s="171"/>
      <c r="M645" s="176"/>
      <c r="N645" s="177"/>
      <c r="O645" s="177"/>
      <c r="P645" s="177"/>
      <c r="Q645" s="177"/>
      <c r="R645" s="177"/>
      <c r="S645" s="177"/>
      <c r="T645" s="178"/>
      <c r="AT645" s="173" t="s">
        <v>178</v>
      </c>
      <c r="AU645" s="173" t="s">
        <v>77</v>
      </c>
      <c r="AV645" s="172" t="s">
        <v>77</v>
      </c>
      <c r="AW645" s="172" t="s">
        <v>25</v>
      </c>
      <c r="AX645" s="172" t="s">
        <v>68</v>
      </c>
      <c r="AY645" s="173" t="s">
        <v>167</v>
      </c>
    </row>
    <row r="646" spans="2:51" s="172" customFormat="1" ht="12">
      <c r="B646" s="171"/>
      <c r="D646" s="161" t="s">
        <v>178</v>
      </c>
      <c r="E646" s="173" t="s">
        <v>1</v>
      </c>
      <c r="F646" s="174" t="s">
        <v>1800</v>
      </c>
      <c r="H646" s="175">
        <v>75.4</v>
      </c>
      <c r="L646" s="171"/>
      <c r="M646" s="176"/>
      <c r="N646" s="177"/>
      <c r="O646" s="177"/>
      <c r="P646" s="177"/>
      <c r="Q646" s="177"/>
      <c r="R646" s="177"/>
      <c r="S646" s="177"/>
      <c r="T646" s="178"/>
      <c r="AT646" s="173" t="s">
        <v>178</v>
      </c>
      <c r="AU646" s="173" t="s">
        <v>77</v>
      </c>
      <c r="AV646" s="172" t="s">
        <v>77</v>
      </c>
      <c r="AW646" s="172" t="s">
        <v>25</v>
      </c>
      <c r="AX646" s="172" t="s">
        <v>68</v>
      </c>
      <c r="AY646" s="173" t="s">
        <v>167</v>
      </c>
    </row>
    <row r="647" spans="2:51" s="180" customFormat="1" ht="12">
      <c r="B647" s="179"/>
      <c r="D647" s="161" t="s">
        <v>178</v>
      </c>
      <c r="E647" s="181" t="s">
        <v>1</v>
      </c>
      <c r="F647" s="182" t="s">
        <v>204</v>
      </c>
      <c r="H647" s="183">
        <v>90.8</v>
      </c>
      <c r="L647" s="179"/>
      <c r="M647" s="184"/>
      <c r="N647" s="185"/>
      <c r="O647" s="185"/>
      <c r="P647" s="185"/>
      <c r="Q647" s="185"/>
      <c r="R647" s="185"/>
      <c r="S647" s="185"/>
      <c r="T647" s="186"/>
      <c r="AT647" s="181" t="s">
        <v>178</v>
      </c>
      <c r="AU647" s="181" t="s">
        <v>77</v>
      </c>
      <c r="AV647" s="180" t="s">
        <v>174</v>
      </c>
      <c r="AW647" s="180" t="s">
        <v>25</v>
      </c>
      <c r="AX647" s="180" t="s">
        <v>75</v>
      </c>
      <c r="AY647" s="181" t="s">
        <v>167</v>
      </c>
    </row>
    <row r="648" spans="2:63" s="137" customFormat="1" ht="22.9" customHeight="1">
      <c r="B648" s="136"/>
      <c r="D648" s="138" t="s">
        <v>67</v>
      </c>
      <c r="E648" s="147" t="s">
        <v>1801</v>
      </c>
      <c r="F648" s="147" t="s">
        <v>1802</v>
      </c>
      <c r="J648" s="148">
        <f>BK648</f>
        <v>0</v>
      </c>
      <c r="L648" s="136"/>
      <c r="M648" s="141"/>
      <c r="N648" s="142"/>
      <c r="O648" s="142"/>
      <c r="P648" s="143">
        <f>SUM(P649:P654)</f>
        <v>8.715</v>
      </c>
      <c r="Q648" s="142"/>
      <c r="R648" s="143">
        <f>SUM(R649:R654)</f>
        <v>0</v>
      </c>
      <c r="S648" s="142"/>
      <c r="T648" s="144">
        <f>SUM(T649:T654)</f>
        <v>0.20750000000000002</v>
      </c>
      <c r="AR648" s="138" t="s">
        <v>77</v>
      </c>
      <c r="AT648" s="145" t="s">
        <v>67</v>
      </c>
      <c r="AU648" s="145" t="s">
        <v>75</v>
      </c>
      <c r="AY648" s="138" t="s">
        <v>167</v>
      </c>
      <c r="BK648" s="146">
        <f>SUM(BK649:BK654)</f>
        <v>0</v>
      </c>
    </row>
    <row r="649" spans="2:65" s="96" customFormat="1" ht="24" customHeight="1">
      <c r="B649" s="24"/>
      <c r="C649" s="149" t="s">
        <v>1803</v>
      </c>
      <c r="D649" s="149" t="s">
        <v>169</v>
      </c>
      <c r="E649" s="150" t="s">
        <v>1804</v>
      </c>
      <c r="F649" s="151" t="s">
        <v>1805</v>
      </c>
      <c r="G649" s="152" t="s">
        <v>208</v>
      </c>
      <c r="H649" s="153">
        <v>83</v>
      </c>
      <c r="I649" s="3"/>
      <c r="J649" s="154">
        <f>ROUND(I649*H649,2)</f>
        <v>0</v>
      </c>
      <c r="K649" s="151" t="s">
        <v>173</v>
      </c>
      <c r="L649" s="24"/>
      <c r="M649" s="155" t="s">
        <v>1</v>
      </c>
      <c r="N649" s="156" t="s">
        <v>33</v>
      </c>
      <c r="O649" s="157">
        <v>0.105</v>
      </c>
      <c r="P649" s="157">
        <f>O649*H649</f>
        <v>8.715</v>
      </c>
      <c r="Q649" s="157">
        <v>0</v>
      </c>
      <c r="R649" s="157">
        <f>Q649*H649</f>
        <v>0</v>
      </c>
      <c r="S649" s="157">
        <v>0.0025</v>
      </c>
      <c r="T649" s="158">
        <f>S649*H649</f>
        <v>0.20750000000000002</v>
      </c>
      <c r="AR649" s="159" t="s">
        <v>291</v>
      </c>
      <c r="AT649" s="159" t="s">
        <v>169</v>
      </c>
      <c r="AU649" s="159" t="s">
        <v>77</v>
      </c>
      <c r="AY649" s="12" t="s">
        <v>167</v>
      </c>
      <c r="BE649" s="160">
        <f>IF(N649="základní",J649,0)</f>
        <v>0</v>
      </c>
      <c r="BF649" s="160">
        <f>IF(N649="snížená",J649,0)</f>
        <v>0</v>
      </c>
      <c r="BG649" s="160">
        <f>IF(N649="zákl. přenesená",J649,0)</f>
        <v>0</v>
      </c>
      <c r="BH649" s="160">
        <f>IF(N649="sníž. přenesená",J649,0)</f>
        <v>0</v>
      </c>
      <c r="BI649" s="160">
        <f>IF(N649="nulová",J649,0)</f>
        <v>0</v>
      </c>
      <c r="BJ649" s="12" t="s">
        <v>75</v>
      </c>
      <c r="BK649" s="160">
        <f>ROUND(I649*H649,2)</f>
        <v>0</v>
      </c>
      <c r="BL649" s="12" t="s">
        <v>291</v>
      </c>
      <c r="BM649" s="159" t="s">
        <v>1806</v>
      </c>
    </row>
    <row r="650" spans="2:47" s="96" customFormat="1" ht="12">
      <c r="B650" s="24"/>
      <c r="D650" s="161" t="s">
        <v>176</v>
      </c>
      <c r="F650" s="162" t="s">
        <v>1807</v>
      </c>
      <c r="L650" s="24"/>
      <c r="M650" s="163"/>
      <c r="N650" s="50"/>
      <c r="O650" s="50"/>
      <c r="P650" s="50"/>
      <c r="Q650" s="50"/>
      <c r="R650" s="50"/>
      <c r="S650" s="50"/>
      <c r="T650" s="51"/>
      <c r="AT650" s="12" t="s">
        <v>176</v>
      </c>
      <c r="AU650" s="12" t="s">
        <v>77</v>
      </c>
    </row>
    <row r="651" spans="2:51" s="165" customFormat="1" ht="12">
      <c r="B651" s="164"/>
      <c r="D651" s="161" t="s">
        <v>178</v>
      </c>
      <c r="E651" s="166" t="s">
        <v>1</v>
      </c>
      <c r="F651" s="167" t="s">
        <v>1402</v>
      </c>
      <c r="H651" s="166" t="s">
        <v>1</v>
      </c>
      <c r="L651" s="164"/>
      <c r="M651" s="168"/>
      <c r="N651" s="169"/>
      <c r="O651" s="169"/>
      <c r="P651" s="169"/>
      <c r="Q651" s="169"/>
      <c r="R651" s="169"/>
      <c r="S651" s="169"/>
      <c r="T651" s="170"/>
      <c r="AT651" s="166" t="s">
        <v>178</v>
      </c>
      <c r="AU651" s="166" t="s">
        <v>77</v>
      </c>
      <c r="AV651" s="165" t="s">
        <v>75</v>
      </c>
      <c r="AW651" s="165" t="s">
        <v>25</v>
      </c>
      <c r="AX651" s="165" t="s">
        <v>68</v>
      </c>
      <c r="AY651" s="166" t="s">
        <v>167</v>
      </c>
    </row>
    <row r="652" spans="2:51" s="172" customFormat="1" ht="12">
      <c r="B652" s="171"/>
      <c r="D652" s="161" t="s">
        <v>178</v>
      </c>
      <c r="E652" s="173" t="s">
        <v>1</v>
      </c>
      <c r="F652" s="174" t="s">
        <v>1808</v>
      </c>
      <c r="H652" s="175">
        <v>41.5</v>
      </c>
      <c r="L652" s="171"/>
      <c r="M652" s="176"/>
      <c r="N652" s="177"/>
      <c r="O652" s="177"/>
      <c r="P652" s="177"/>
      <c r="Q652" s="177"/>
      <c r="R652" s="177"/>
      <c r="S652" s="177"/>
      <c r="T652" s="178"/>
      <c r="AT652" s="173" t="s">
        <v>178</v>
      </c>
      <c r="AU652" s="173" t="s">
        <v>77</v>
      </c>
      <c r="AV652" s="172" t="s">
        <v>77</v>
      </c>
      <c r="AW652" s="172" t="s">
        <v>25</v>
      </c>
      <c r="AX652" s="172" t="s">
        <v>68</v>
      </c>
      <c r="AY652" s="173" t="s">
        <v>167</v>
      </c>
    </row>
    <row r="653" spans="2:51" s="172" customFormat="1" ht="12">
      <c r="B653" s="171"/>
      <c r="D653" s="161" t="s">
        <v>178</v>
      </c>
      <c r="E653" s="173" t="s">
        <v>1</v>
      </c>
      <c r="F653" s="174" t="s">
        <v>1809</v>
      </c>
      <c r="H653" s="175">
        <v>41.5</v>
      </c>
      <c r="L653" s="171"/>
      <c r="M653" s="176"/>
      <c r="N653" s="177"/>
      <c r="O653" s="177"/>
      <c r="P653" s="177"/>
      <c r="Q653" s="177"/>
      <c r="R653" s="177"/>
      <c r="S653" s="177"/>
      <c r="T653" s="178"/>
      <c r="AT653" s="173" t="s">
        <v>178</v>
      </c>
      <c r="AU653" s="173" t="s">
        <v>77</v>
      </c>
      <c r="AV653" s="172" t="s">
        <v>77</v>
      </c>
      <c r="AW653" s="172" t="s">
        <v>25</v>
      </c>
      <c r="AX653" s="172" t="s">
        <v>68</v>
      </c>
      <c r="AY653" s="173" t="s">
        <v>167</v>
      </c>
    </row>
    <row r="654" spans="2:51" s="180" customFormat="1" ht="12">
      <c r="B654" s="179"/>
      <c r="D654" s="161" t="s">
        <v>178</v>
      </c>
      <c r="E654" s="181" t="s">
        <v>1</v>
      </c>
      <c r="F654" s="182" t="s">
        <v>204</v>
      </c>
      <c r="H654" s="183">
        <v>83</v>
      </c>
      <c r="L654" s="179"/>
      <c r="M654" s="184"/>
      <c r="N654" s="185"/>
      <c r="O654" s="185"/>
      <c r="P654" s="185"/>
      <c r="Q654" s="185"/>
      <c r="R654" s="185"/>
      <c r="S654" s="185"/>
      <c r="T654" s="186"/>
      <c r="AT654" s="181" t="s">
        <v>178</v>
      </c>
      <c r="AU654" s="181" t="s">
        <v>77</v>
      </c>
      <c r="AV654" s="180" t="s">
        <v>174</v>
      </c>
      <c r="AW654" s="180" t="s">
        <v>25</v>
      </c>
      <c r="AX654" s="180" t="s">
        <v>75</v>
      </c>
      <c r="AY654" s="181" t="s">
        <v>167</v>
      </c>
    </row>
    <row r="655" spans="2:63" s="137" customFormat="1" ht="22.9" customHeight="1">
      <c r="B655" s="136"/>
      <c r="D655" s="138" t="s">
        <v>67</v>
      </c>
      <c r="E655" s="147" t="s">
        <v>1149</v>
      </c>
      <c r="F655" s="147" t="s">
        <v>1150</v>
      </c>
      <c r="J655" s="148">
        <f>BK655</f>
        <v>0</v>
      </c>
      <c r="L655" s="136"/>
      <c r="M655" s="141"/>
      <c r="N655" s="142"/>
      <c r="O655" s="142"/>
      <c r="P655" s="143">
        <f>SUM(P656:P696)</f>
        <v>41.51413399999999</v>
      </c>
      <c r="Q655" s="142"/>
      <c r="R655" s="143">
        <f>SUM(R656:R696)</f>
        <v>0.0730181188</v>
      </c>
      <c r="S655" s="142"/>
      <c r="T655" s="144">
        <f>SUM(T656:T696)</f>
        <v>0</v>
      </c>
      <c r="AR655" s="138" t="s">
        <v>77</v>
      </c>
      <c r="AT655" s="145" t="s">
        <v>67</v>
      </c>
      <c r="AU655" s="145" t="s">
        <v>75</v>
      </c>
      <c r="AY655" s="138" t="s">
        <v>167</v>
      </c>
      <c r="BK655" s="146">
        <f>SUM(BK656:BK696)</f>
        <v>0</v>
      </c>
    </row>
    <row r="656" spans="2:65" s="96" customFormat="1" ht="24" customHeight="1">
      <c r="B656" s="24"/>
      <c r="C656" s="149" t="s">
        <v>1810</v>
      </c>
      <c r="D656" s="149" t="s">
        <v>169</v>
      </c>
      <c r="E656" s="150" t="s">
        <v>1811</v>
      </c>
      <c r="F656" s="151" t="s">
        <v>1812</v>
      </c>
      <c r="G656" s="152" t="s">
        <v>208</v>
      </c>
      <c r="H656" s="153">
        <v>70.92</v>
      </c>
      <c r="I656" s="3"/>
      <c r="J656" s="154">
        <f>ROUND(I656*H656,2)</f>
        <v>0</v>
      </c>
      <c r="K656" s="151" t="s">
        <v>173</v>
      </c>
      <c r="L656" s="24"/>
      <c r="M656" s="155" t="s">
        <v>1</v>
      </c>
      <c r="N656" s="156" t="s">
        <v>33</v>
      </c>
      <c r="O656" s="157">
        <v>0.075</v>
      </c>
      <c r="P656" s="157">
        <f>O656*H656</f>
        <v>5.319</v>
      </c>
      <c r="Q656" s="157">
        <v>0.0001</v>
      </c>
      <c r="R656" s="157">
        <f>Q656*H656</f>
        <v>0.007092</v>
      </c>
      <c r="S656" s="157">
        <v>0</v>
      </c>
      <c r="T656" s="158">
        <f>S656*H656</f>
        <v>0</v>
      </c>
      <c r="AR656" s="159" t="s">
        <v>291</v>
      </c>
      <c r="AT656" s="159" t="s">
        <v>169</v>
      </c>
      <c r="AU656" s="159" t="s">
        <v>77</v>
      </c>
      <c r="AY656" s="12" t="s">
        <v>167</v>
      </c>
      <c r="BE656" s="160">
        <f>IF(N656="základní",J656,0)</f>
        <v>0</v>
      </c>
      <c r="BF656" s="160">
        <f>IF(N656="snížená",J656,0)</f>
        <v>0</v>
      </c>
      <c r="BG656" s="160">
        <f>IF(N656="zákl. přenesená",J656,0)</f>
        <v>0</v>
      </c>
      <c r="BH656" s="160">
        <f>IF(N656="sníž. přenesená",J656,0)</f>
        <v>0</v>
      </c>
      <c r="BI656" s="160">
        <f>IF(N656="nulová",J656,0)</f>
        <v>0</v>
      </c>
      <c r="BJ656" s="12" t="s">
        <v>75</v>
      </c>
      <c r="BK656" s="160">
        <f>ROUND(I656*H656,2)</f>
        <v>0</v>
      </c>
      <c r="BL656" s="12" t="s">
        <v>291</v>
      </c>
      <c r="BM656" s="159" t="s">
        <v>1813</v>
      </c>
    </row>
    <row r="657" spans="2:47" s="96" customFormat="1" ht="19.5">
      <c r="B657" s="24"/>
      <c r="D657" s="161" t="s">
        <v>176</v>
      </c>
      <c r="F657" s="162" t="s">
        <v>1814</v>
      </c>
      <c r="L657" s="24"/>
      <c r="M657" s="163"/>
      <c r="N657" s="50"/>
      <c r="O657" s="50"/>
      <c r="P657" s="50"/>
      <c r="Q657" s="50"/>
      <c r="R657" s="50"/>
      <c r="S657" s="50"/>
      <c r="T657" s="51"/>
      <c r="AT657" s="12" t="s">
        <v>176</v>
      </c>
      <c r="AU657" s="12" t="s">
        <v>77</v>
      </c>
    </row>
    <row r="658" spans="2:51" s="165" customFormat="1" ht="12">
      <c r="B658" s="164"/>
      <c r="D658" s="161" t="s">
        <v>178</v>
      </c>
      <c r="E658" s="166" t="s">
        <v>1</v>
      </c>
      <c r="F658" s="167" t="s">
        <v>1393</v>
      </c>
      <c r="H658" s="166" t="s">
        <v>1</v>
      </c>
      <c r="L658" s="164"/>
      <c r="M658" s="168"/>
      <c r="N658" s="169"/>
      <c r="O658" s="169"/>
      <c r="P658" s="169"/>
      <c r="Q658" s="169"/>
      <c r="R658" s="169"/>
      <c r="S658" s="169"/>
      <c r="T658" s="170"/>
      <c r="AT658" s="166" t="s">
        <v>178</v>
      </c>
      <c r="AU658" s="166" t="s">
        <v>77</v>
      </c>
      <c r="AV658" s="165" t="s">
        <v>75</v>
      </c>
      <c r="AW658" s="165" t="s">
        <v>25</v>
      </c>
      <c r="AX658" s="165" t="s">
        <v>68</v>
      </c>
      <c r="AY658" s="166" t="s">
        <v>167</v>
      </c>
    </row>
    <row r="659" spans="2:51" s="172" customFormat="1" ht="12">
      <c r="B659" s="171"/>
      <c r="D659" s="161" t="s">
        <v>178</v>
      </c>
      <c r="E659" s="173" t="s">
        <v>1</v>
      </c>
      <c r="F659" s="174" t="s">
        <v>1815</v>
      </c>
      <c r="H659" s="175">
        <v>42.67</v>
      </c>
      <c r="L659" s="171"/>
      <c r="M659" s="176"/>
      <c r="N659" s="177"/>
      <c r="O659" s="177"/>
      <c r="P659" s="177"/>
      <c r="Q659" s="177"/>
      <c r="R659" s="177"/>
      <c r="S659" s="177"/>
      <c r="T659" s="178"/>
      <c r="AT659" s="173" t="s">
        <v>178</v>
      </c>
      <c r="AU659" s="173" t="s">
        <v>77</v>
      </c>
      <c r="AV659" s="172" t="s">
        <v>77</v>
      </c>
      <c r="AW659" s="172" t="s">
        <v>25</v>
      </c>
      <c r="AX659" s="172" t="s">
        <v>68</v>
      </c>
      <c r="AY659" s="173" t="s">
        <v>167</v>
      </c>
    </row>
    <row r="660" spans="2:51" s="165" customFormat="1" ht="12">
      <c r="B660" s="164"/>
      <c r="D660" s="161" t="s">
        <v>178</v>
      </c>
      <c r="E660" s="166" t="s">
        <v>1</v>
      </c>
      <c r="F660" s="167" t="s">
        <v>1395</v>
      </c>
      <c r="H660" s="166" t="s">
        <v>1</v>
      </c>
      <c r="L660" s="164"/>
      <c r="M660" s="168"/>
      <c r="N660" s="169"/>
      <c r="O660" s="169"/>
      <c r="P660" s="169"/>
      <c r="Q660" s="169"/>
      <c r="R660" s="169"/>
      <c r="S660" s="169"/>
      <c r="T660" s="170"/>
      <c r="AT660" s="166" t="s">
        <v>178</v>
      </c>
      <c r="AU660" s="166" t="s">
        <v>77</v>
      </c>
      <c r="AV660" s="165" t="s">
        <v>75</v>
      </c>
      <c r="AW660" s="165" t="s">
        <v>25</v>
      </c>
      <c r="AX660" s="165" t="s">
        <v>68</v>
      </c>
      <c r="AY660" s="166" t="s">
        <v>167</v>
      </c>
    </row>
    <row r="661" spans="2:51" s="172" customFormat="1" ht="12">
      <c r="B661" s="171"/>
      <c r="D661" s="161" t="s">
        <v>178</v>
      </c>
      <c r="E661" s="173" t="s">
        <v>1</v>
      </c>
      <c r="F661" s="174" t="s">
        <v>1396</v>
      </c>
      <c r="H661" s="175">
        <v>28.25</v>
      </c>
      <c r="L661" s="171"/>
      <c r="M661" s="176"/>
      <c r="N661" s="177"/>
      <c r="O661" s="177"/>
      <c r="P661" s="177"/>
      <c r="Q661" s="177"/>
      <c r="R661" s="177"/>
      <c r="S661" s="177"/>
      <c r="T661" s="178"/>
      <c r="AT661" s="173" t="s">
        <v>178</v>
      </c>
      <c r="AU661" s="173" t="s">
        <v>77</v>
      </c>
      <c r="AV661" s="172" t="s">
        <v>77</v>
      </c>
      <c r="AW661" s="172" t="s">
        <v>25</v>
      </c>
      <c r="AX661" s="172" t="s">
        <v>68</v>
      </c>
      <c r="AY661" s="173" t="s">
        <v>167</v>
      </c>
    </row>
    <row r="662" spans="2:51" s="180" customFormat="1" ht="12">
      <c r="B662" s="179"/>
      <c r="D662" s="161" t="s">
        <v>178</v>
      </c>
      <c r="E662" s="181" t="s">
        <v>1</v>
      </c>
      <c r="F662" s="182" t="s">
        <v>204</v>
      </c>
      <c r="H662" s="183">
        <v>70.92</v>
      </c>
      <c r="L662" s="179"/>
      <c r="M662" s="184"/>
      <c r="N662" s="185"/>
      <c r="O662" s="185"/>
      <c r="P662" s="185"/>
      <c r="Q662" s="185"/>
      <c r="R662" s="185"/>
      <c r="S662" s="185"/>
      <c r="T662" s="186"/>
      <c r="AT662" s="181" t="s">
        <v>178</v>
      </c>
      <c r="AU662" s="181" t="s">
        <v>77</v>
      </c>
      <c r="AV662" s="180" t="s">
        <v>174</v>
      </c>
      <c r="AW662" s="180" t="s">
        <v>25</v>
      </c>
      <c r="AX662" s="180" t="s">
        <v>75</v>
      </c>
      <c r="AY662" s="181" t="s">
        <v>167</v>
      </c>
    </row>
    <row r="663" spans="2:65" s="96" customFormat="1" ht="24" customHeight="1">
      <c r="B663" s="24"/>
      <c r="C663" s="149" t="s">
        <v>1816</v>
      </c>
      <c r="D663" s="149" t="s">
        <v>169</v>
      </c>
      <c r="E663" s="150" t="s">
        <v>1817</v>
      </c>
      <c r="F663" s="151" t="s">
        <v>1818</v>
      </c>
      <c r="G663" s="152" t="s">
        <v>208</v>
      </c>
      <c r="H663" s="153">
        <v>70.92</v>
      </c>
      <c r="I663" s="3"/>
      <c r="J663" s="154">
        <f>ROUND(I663*H663,2)</f>
        <v>0</v>
      </c>
      <c r="K663" s="151" t="s">
        <v>173</v>
      </c>
      <c r="L663" s="24"/>
      <c r="M663" s="155" t="s">
        <v>1</v>
      </c>
      <c r="N663" s="156" t="s">
        <v>33</v>
      </c>
      <c r="O663" s="157">
        <v>0.104</v>
      </c>
      <c r="P663" s="157">
        <f>O663*H663</f>
        <v>7.37568</v>
      </c>
      <c r="Q663" s="157">
        <v>0.00036288</v>
      </c>
      <c r="R663" s="157">
        <f>Q663*H663</f>
        <v>0.0257354496</v>
      </c>
      <c r="S663" s="157">
        <v>0</v>
      </c>
      <c r="T663" s="158">
        <f>S663*H663</f>
        <v>0</v>
      </c>
      <c r="AR663" s="159" t="s">
        <v>291</v>
      </c>
      <c r="AT663" s="159" t="s">
        <v>169</v>
      </c>
      <c r="AU663" s="159" t="s">
        <v>77</v>
      </c>
      <c r="AY663" s="12" t="s">
        <v>167</v>
      </c>
      <c r="BE663" s="160">
        <f>IF(N663="základní",J663,0)</f>
        <v>0</v>
      </c>
      <c r="BF663" s="160">
        <f>IF(N663="snížená",J663,0)</f>
        <v>0</v>
      </c>
      <c r="BG663" s="160">
        <f>IF(N663="zákl. přenesená",J663,0)</f>
        <v>0</v>
      </c>
      <c r="BH663" s="160">
        <f>IF(N663="sníž. přenesená",J663,0)</f>
        <v>0</v>
      </c>
      <c r="BI663" s="160">
        <f>IF(N663="nulová",J663,0)</f>
        <v>0</v>
      </c>
      <c r="BJ663" s="12" t="s">
        <v>75</v>
      </c>
      <c r="BK663" s="160">
        <f>ROUND(I663*H663,2)</f>
        <v>0</v>
      </c>
      <c r="BL663" s="12" t="s">
        <v>291</v>
      </c>
      <c r="BM663" s="159" t="s">
        <v>1819</v>
      </c>
    </row>
    <row r="664" spans="2:47" s="96" customFormat="1" ht="29.25">
      <c r="B664" s="24"/>
      <c r="D664" s="161" t="s">
        <v>176</v>
      </c>
      <c r="F664" s="162" t="s">
        <v>1820</v>
      </c>
      <c r="L664" s="24"/>
      <c r="M664" s="163"/>
      <c r="N664" s="50"/>
      <c r="O664" s="50"/>
      <c r="P664" s="50"/>
      <c r="Q664" s="50"/>
      <c r="R664" s="50"/>
      <c r="S664" s="50"/>
      <c r="T664" s="51"/>
      <c r="AT664" s="12" t="s">
        <v>176</v>
      </c>
      <c r="AU664" s="12" t="s">
        <v>77</v>
      </c>
    </row>
    <row r="665" spans="2:51" s="165" customFormat="1" ht="12">
      <c r="B665" s="164"/>
      <c r="D665" s="161" t="s">
        <v>178</v>
      </c>
      <c r="E665" s="166" t="s">
        <v>1</v>
      </c>
      <c r="F665" s="167" t="s">
        <v>1393</v>
      </c>
      <c r="H665" s="166" t="s">
        <v>1</v>
      </c>
      <c r="L665" s="164"/>
      <c r="M665" s="168"/>
      <c r="N665" s="169"/>
      <c r="O665" s="169"/>
      <c r="P665" s="169"/>
      <c r="Q665" s="169"/>
      <c r="R665" s="169"/>
      <c r="S665" s="169"/>
      <c r="T665" s="170"/>
      <c r="AT665" s="166" t="s">
        <v>178</v>
      </c>
      <c r="AU665" s="166" t="s">
        <v>77</v>
      </c>
      <c r="AV665" s="165" t="s">
        <v>75</v>
      </c>
      <c r="AW665" s="165" t="s">
        <v>25</v>
      </c>
      <c r="AX665" s="165" t="s">
        <v>68</v>
      </c>
      <c r="AY665" s="166" t="s">
        <v>167</v>
      </c>
    </row>
    <row r="666" spans="2:51" s="172" customFormat="1" ht="12">
      <c r="B666" s="171"/>
      <c r="D666" s="161" t="s">
        <v>178</v>
      </c>
      <c r="E666" s="173" t="s">
        <v>1</v>
      </c>
      <c r="F666" s="174" t="s">
        <v>1815</v>
      </c>
      <c r="H666" s="175">
        <v>42.67</v>
      </c>
      <c r="L666" s="171"/>
      <c r="M666" s="176"/>
      <c r="N666" s="177"/>
      <c r="O666" s="177"/>
      <c r="P666" s="177"/>
      <c r="Q666" s="177"/>
      <c r="R666" s="177"/>
      <c r="S666" s="177"/>
      <c r="T666" s="178"/>
      <c r="AT666" s="173" t="s">
        <v>178</v>
      </c>
      <c r="AU666" s="173" t="s">
        <v>77</v>
      </c>
      <c r="AV666" s="172" t="s">
        <v>77</v>
      </c>
      <c r="AW666" s="172" t="s">
        <v>25</v>
      </c>
      <c r="AX666" s="172" t="s">
        <v>68</v>
      </c>
      <c r="AY666" s="173" t="s">
        <v>167</v>
      </c>
    </row>
    <row r="667" spans="2:51" s="165" customFormat="1" ht="12">
      <c r="B667" s="164"/>
      <c r="D667" s="161" t="s">
        <v>178</v>
      </c>
      <c r="E667" s="166" t="s">
        <v>1</v>
      </c>
      <c r="F667" s="167" t="s">
        <v>1395</v>
      </c>
      <c r="H667" s="166" t="s">
        <v>1</v>
      </c>
      <c r="L667" s="164"/>
      <c r="M667" s="168"/>
      <c r="N667" s="169"/>
      <c r="O667" s="169"/>
      <c r="P667" s="169"/>
      <c r="Q667" s="169"/>
      <c r="R667" s="169"/>
      <c r="S667" s="169"/>
      <c r="T667" s="170"/>
      <c r="AT667" s="166" t="s">
        <v>178</v>
      </c>
      <c r="AU667" s="166" t="s">
        <v>77</v>
      </c>
      <c r="AV667" s="165" t="s">
        <v>75</v>
      </c>
      <c r="AW667" s="165" t="s">
        <v>25</v>
      </c>
      <c r="AX667" s="165" t="s">
        <v>68</v>
      </c>
      <c r="AY667" s="166" t="s">
        <v>167</v>
      </c>
    </row>
    <row r="668" spans="2:51" s="172" customFormat="1" ht="12">
      <c r="B668" s="171"/>
      <c r="D668" s="161" t="s">
        <v>178</v>
      </c>
      <c r="E668" s="173" t="s">
        <v>1</v>
      </c>
      <c r="F668" s="174" t="s">
        <v>1396</v>
      </c>
      <c r="H668" s="175">
        <v>28.25</v>
      </c>
      <c r="L668" s="171"/>
      <c r="M668" s="176"/>
      <c r="N668" s="177"/>
      <c r="O668" s="177"/>
      <c r="P668" s="177"/>
      <c r="Q668" s="177"/>
      <c r="R668" s="177"/>
      <c r="S668" s="177"/>
      <c r="T668" s="178"/>
      <c r="AT668" s="173" t="s">
        <v>178</v>
      </c>
      <c r="AU668" s="173" t="s">
        <v>77</v>
      </c>
      <c r="AV668" s="172" t="s">
        <v>77</v>
      </c>
      <c r="AW668" s="172" t="s">
        <v>25</v>
      </c>
      <c r="AX668" s="172" t="s">
        <v>68</v>
      </c>
      <c r="AY668" s="173" t="s">
        <v>167</v>
      </c>
    </row>
    <row r="669" spans="2:51" s="180" customFormat="1" ht="12">
      <c r="B669" s="179"/>
      <c r="D669" s="161" t="s">
        <v>178</v>
      </c>
      <c r="E669" s="181" t="s">
        <v>1</v>
      </c>
      <c r="F669" s="182" t="s">
        <v>204</v>
      </c>
      <c r="H669" s="183">
        <v>70.92</v>
      </c>
      <c r="L669" s="179"/>
      <c r="M669" s="184"/>
      <c r="N669" s="185"/>
      <c r="O669" s="185"/>
      <c r="P669" s="185"/>
      <c r="Q669" s="185"/>
      <c r="R669" s="185"/>
      <c r="S669" s="185"/>
      <c r="T669" s="186"/>
      <c r="AT669" s="181" t="s">
        <v>178</v>
      </c>
      <c r="AU669" s="181" t="s">
        <v>77</v>
      </c>
      <c r="AV669" s="180" t="s">
        <v>174</v>
      </c>
      <c r="AW669" s="180" t="s">
        <v>25</v>
      </c>
      <c r="AX669" s="180" t="s">
        <v>75</v>
      </c>
      <c r="AY669" s="181" t="s">
        <v>167</v>
      </c>
    </row>
    <row r="670" spans="2:65" s="96" customFormat="1" ht="16.5" customHeight="1">
      <c r="B670" s="24"/>
      <c r="C670" s="149" t="s">
        <v>1821</v>
      </c>
      <c r="D670" s="149" t="s">
        <v>169</v>
      </c>
      <c r="E670" s="150" t="s">
        <v>417</v>
      </c>
      <c r="F670" s="151" t="s">
        <v>418</v>
      </c>
      <c r="G670" s="152" t="s">
        <v>208</v>
      </c>
      <c r="H670" s="153">
        <v>108.4</v>
      </c>
      <c r="I670" s="3"/>
      <c r="J670" s="154">
        <f>ROUND(I670*H670,2)</f>
        <v>0</v>
      </c>
      <c r="K670" s="151" t="s">
        <v>173</v>
      </c>
      <c r="L670" s="24"/>
      <c r="M670" s="155" t="s">
        <v>1</v>
      </c>
      <c r="N670" s="156" t="s">
        <v>33</v>
      </c>
      <c r="O670" s="157">
        <v>0.032</v>
      </c>
      <c r="P670" s="157">
        <f>O670*H670</f>
        <v>3.4688000000000003</v>
      </c>
      <c r="Q670" s="157">
        <v>0</v>
      </c>
      <c r="R670" s="157">
        <f>Q670*H670</f>
        <v>0</v>
      </c>
      <c r="S670" s="157">
        <v>0</v>
      </c>
      <c r="T670" s="158">
        <f>S670*H670</f>
        <v>0</v>
      </c>
      <c r="AR670" s="159" t="s">
        <v>291</v>
      </c>
      <c r="AT670" s="159" t="s">
        <v>169</v>
      </c>
      <c r="AU670" s="159" t="s">
        <v>77</v>
      </c>
      <c r="AY670" s="12" t="s">
        <v>167</v>
      </c>
      <c r="BE670" s="160">
        <f>IF(N670="základní",J670,0)</f>
        <v>0</v>
      </c>
      <c r="BF670" s="160">
        <f>IF(N670="snížená",J670,0)</f>
        <v>0</v>
      </c>
      <c r="BG670" s="160">
        <f>IF(N670="zákl. přenesená",J670,0)</f>
        <v>0</v>
      </c>
      <c r="BH670" s="160">
        <f>IF(N670="sníž. přenesená",J670,0)</f>
        <v>0</v>
      </c>
      <c r="BI670" s="160">
        <f>IF(N670="nulová",J670,0)</f>
        <v>0</v>
      </c>
      <c r="BJ670" s="12" t="s">
        <v>75</v>
      </c>
      <c r="BK670" s="160">
        <f>ROUND(I670*H670,2)</f>
        <v>0</v>
      </c>
      <c r="BL670" s="12" t="s">
        <v>291</v>
      </c>
      <c r="BM670" s="159" t="s">
        <v>1822</v>
      </c>
    </row>
    <row r="671" spans="2:47" s="96" customFormat="1" ht="19.5">
      <c r="B671" s="24"/>
      <c r="D671" s="161" t="s">
        <v>176</v>
      </c>
      <c r="F671" s="162" t="s">
        <v>420</v>
      </c>
      <c r="L671" s="24"/>
      <c r="M671" s="163"/>
      <c r="N671" s="50"/>
      <c r="O671" s="50"/>
      <c r="P671" s="50"/>
      <c r="Q671" s="50"/>
      <c r="R671" s="50"/>
      <c r="S671" s="50"/>
      <c r="T671" s="51"/>
      <c r="AT671" s="12" t="s">
        <v>176</v>
      </c>
      <c r="AU671" s="12" t="s">
        <v>77</v>
      </c>
    </row>
    <row r="672" spans="2:51" s="165" customFormat="1" ht="22.5">
      <c r="B672" s="164"/>
      <c r="D672" s="161" t="s">
        <v>178</v>
      </c>
      <c r="E672" s="166" t="s">
        <v>1</v>
      </c>
      <c r="F672" s="167" t="s">
        <v>1432</v>
      </c>
      <c r="H672" s="166" t="s">
        <v>1</v>
      </c>
      <c r="L672" s="164"/>
      <c r="M672" s="168"/>
      <c r="N672" s="169"/>
      <c r="O672" s="169"/>
      <c r="P672" s="169"/>
      <c r="Q672" s="169"/>
      <c r="R672" s="169"/>
      <c r="S672" s="169"/>
      <c r="T672" s="170"/>
      <c r="AT672" s="166" t="s">
        <v>178</v>
      </c>
      <c r="AU672" s="166" t="s">
        <v>77</v>
      </c>
      <c r="AV672" s="165" t="s">
        <v>75</v>
      </c>
      <c r="AW672" s="165" t="s">
        <v>25</v>
      </c>
      <c r="AX672" s="165" t="s">
        <v>68</v>
      </c>
      <c r="AY672" s="166" t="s">
        <v>167</v>
      </c>
    </row>
    <row r="673" spans="2:51" s="172" customFormat="1" ht="12">
      <c r="B673" s="171"/>
      <c r="D673" s="161" t="s">
        <v>178</v>
      </c>
      <c r="E673" s="173" t="s">
        <v>1</v>
      </c>
      <c r="F673" s="174" t="s">
        <v>1433</v>
      </c>
      <c r="H673" s="175">
        <v>108.4</v>
      </c>
      <c r="L673" s="171"/>
      <c r="M673" s="176"/>
      <c r="N673" s="177"/>
      <c r="O673" s="177"/>
      <c r="P673" s="177"/>
      <c r="Q673" s="177"/>
      <c r="R673" s="177"/>
      <c r="S673" s="177"/>
      <c r="T673" s="178"/>
      <c r="AT673" s="173" t="s">
        <v>178</v>
      </c>
      <c r="AU673" s="173" t="s">
        <v>77</v>
      </c>
      <c r="AV673" s="172" t="s">
        <v>77</v>
      </c>
      <c r="AW673" s="172" t="s">
        <v>25</v>
      </c>
      <c r="AX673" s="172" t="s">
        <v>75</v>
      </c>
      <c r="AY673" s="173" t="s">
        <v>167</v>
      </c>
    </row>
    <row r="674" spans="2:65" s="96" customFormat="1" ht="16.5" customHeight="1">
      <c r="B674" s="24"/>
      <c r="C674" s="149" t="s">
        <v>1823</v>
      </c>
      <c r="D674" s="149" t="s">
        <v>169</v>
      </c>
      <c r="E674" s="150" t="s">
        <v>424</v>
      </c>
      <c r="F674" s="151" t="s">
        <v>425</v>
      </c>
      <c r="G674" s="152" t="s">
        <v>208</v>
      </c>
      <c r="H674" s="153">
        <v>108.4</v>
      </c>
      <c r="I674" s="3"/>
      <c r="J674" s="154">
        <f>ROUND(I674*H674,2)</f>
        <v>0</v>
      </c>
      <c r="K674" s="151" t="s">
        <v>173</v>
      </c>
      <c r="L674" s="24"/>
      <c r="M674" s="155" t="s">
        <v>1</v>
      </c>
      <c r="N674" s="156" t="s">
        <v>33</v>
      </c>
      <c r="O674" s="157">
        <v>0.113</v>
      </c>
      <c r="P674" s="157">
        <f>O674*H674</f>
        <v>12.249200000000002</v>
      </c>
      <c r="Q674" s="157">
        <v>0.0001575</v>
      </c>
      <c r="R674" s="157">
        <f>Q674*H674</f>
        <v>0.017073</v>
      </c>
      <c r="S674" s="157">
        <v>0</v>
      </c>
      <c r="T674" s="158">
        <f>S674*H674</f>
        <v>0</v>
      </c>
      <c r="AR674" s="159" t="s">
        <v>291</v>
      </c>
      <c r="AT674" s="159" t="s">
        <v>169</v>
      </c>
      <c r="AU674" s="159" t="s">
        <v>77</v>
      </c>
      <c r="AY674" s="12" t="s">
        <v>167</v>
      </c>
      <c r="BE674" s="160">
        <f>IF(N674="základní",J674,0)</f>
        <v>0</v>
      </c>
      <c r="BF674" s="160">
        <f>IF(N674="snížená",J674,0)</f>
        <v>0</v>
      </c>
      <c r="BG674" s="160">
        <f>IF(N674="zákl. přenesená",J674,0)</f>
        <v>0</v>
      </c>
      <c r="BH674" s="160">
        <f>IF(N674="sníž. přenesená",J674,0)</f>
        <v>0</v>
      </c>
      <c r="BI674" s="160">
        <f>IF(N674="nulová",J674,0)</f>
        <v>0</v>
      </c>
      <c r="BJ674" s="12" t="s">
        <v>75</v>
      </c>
      <c r="BK674" s="160">
        <f>ROUND(I674*H674,2)</f>
        <v>0</v>
      </c>
      <c r="BL674" s="12" t="s">
        <v>291</v>
      </c>
      <c r="BM674" s="159" t="s">
        <v>1824</v>
      </c>
    </row>
    <row r="675" spans="2:47" s="96" customFormat="1" ht="12">
      <c r="B675" s="24"/>
      <c r="D675" s="161" t="s">
        <v>176</v>
      </c>
      <c r="F675" s="162" t="s">
        <v>427</v>
      </c>
      <c r="L675" s="24"/>
      <c r="M675" s="163"/>
      <c r="N675" s="50"/>
      <c r="O675" s="50"/>
      <c r="P675" s="50"/>
      <c r="Q675" s="50"/>
      <c r="R675" s="50"/>
      <c r="S675" s="50"/>
      <c r="T675" s="51"/>
      <c r="AT675" s="12" t="s">
        <v>176</v>
      </c>
      <c r="AU675" s="12" t="s">
        <v>77</v>
      </c>
    </row>
    <row r="676" spans="2:65" s="96" customFormat="1" ht="16.5" customHeight="1">
      <c r="B676" s="24"/>
      <c r="C676" s="149" t="s">
        <v>1825</v>
      </c>
      <c r="D676" s="149" t="s">
        <v>169</v>
      </c>
      <c r="E676" s="150" t="s">
        <v>448</v>
      </c>
      <c r="F676" s="151" t="s">
        <v>449</v>
      </c>
      <c r="G676" s="152" t="s">
        <v>208</v>
      </c>
      <c r="H676" s="153">
        <v>15.5</v>
      </c>
      <c r="I676" s="3"/>
      <c r="J676" s="154">
        <f>ROUND(I676*H676,2)</f>
        <v>0</v>
      </c>
      <c r="K676" s="151" t="s">
        <v>173</v>
      </c>
      <c r="L676" s="24"/>
      <c r="M676" s="155" t="s">
        <v>1</v>
      </c>
      <c r="N676" s="156" t="s">
        <v>33</v>
      </c>
      <c r="O676" s="157">
        <v>0.309</v>
      </c>
      <c r="P676" s="157">
        <f>O676*H676</f>
        <v>4.7895</v>
      </c>
      <c r="Q676" s="157">
        <v>0.00065</v>
      </c>
      <c r="R676" s="157">
        <f>Q676*H676</f>
        <v>0.010074999999999999</v>
      </c>
      <c r="S676" s="157">
        <v>0</v>
      </c>
      <c r="T676" s="158">
        <f>S676*H676</f>
        <v>0</v>
      </c>
      <c r="AR676" s="159" t="s">
        <v>291</v>
      </c>
      <c r="AT676" s="159" t="s">
        <v>169</v>
      </c>
      <c r="AU676" s="159" t="s">
        <v>77</v>
      </c>
      <c r="AY676" s="12" t="s">
        <v>167</v>
      </c>
      <c r="BE676" s="160">
        <f>IF(N676="základní",J676,0)</f>
        <v>0</v>
      </c>
      <c r="BF676" s="160">
        <f>IF(N676="snížená",J676,0)</f>
        <v>0</v>
      </c>
      <c r="BG676" s="160">
        <f>IF(N676="zákl. přenesená",J676,0)</f>
        <v>0</v>
      </c>
      <c r="BH676" s="160">
        <f>IF(N676="sníž. přenesená",J676,0)</f>
        <v>0</v>
      </c>
      <c r="BI676" s="160">
        <f>IF(N676="nulová",J676,0)</f>
        <v>0</v>
      </c>
      <c r="BJ676" s="12" t="s">
        <v>75</v>
      </c>
      <c r="BK676" s="160">
        <f>ROUND(I676*H676,2)</f>
        <v>0</v>
      </c>
      <c r="BL676" s="12" t="s">
        <v>291</v>
      </c>
      <c r="BM676" s="159" t="s">
        <v>1826</v>
      </c>
    </row>
    <row r="677" spans="2:47" s="96" customFormat="1" ht="12">
      <c r="B677" s="24"/>
      <c r="D677" s="161" t="s">
        <v>176</v>
      </c>
      <c r="F677" s="162" t="s">
        <v>451</v>
      </c>
      <c r="L677" s="24"/>
      <c r="M677" s="163"/>
      <c r="N677" s="50"/>
      <c r="O677" s="50"/>
      <c r="P677" s="50"/>
      <c r="Q677" s="50"/>
      <c r="R677" s="50"/>
      <c r="S677" s="50"/>
      <c r="T677" s="51"/>
      <c r="AT677" s="12" t="s">
        <v>176</v>
      </c>
      <c r="AU677" s="12" t="s">
        <v>77</v>
      </c>
    </row>
    <row r="678" spans="2:51" s="165" customFormat="1" ht="12">
      <c r="B678" s="164"/>
      <c r="D678" s="161" t="s">
        <v>178</v>
      </c>
      <c r="E678" s="166" t="s">
        <v>1</v>
      </c>
      <c r="F678" s="167" t="s">
        <v>1402</v>
      </c>
      <c r="H678" s="166" t="s">
        <v>1</v>
      </c>
      <c r="L678" s="164"/>
      <c r="M678" s="168"/>
      <c r="N678" s="169"/>
      <c r="O678" s="169"/>
      <c r="P678" s="169"/>
      <c r="Q678" s="169"/>
      <c r="R678" s="169"/>
      <c r="S678" s="169"/>
      <c r="T678" s="170"/>
      <c r="AT678" s="166" t="s">
        <v>178</v>
      </c>
      <c r="AU678" s="166" t="s">
        <v>77</v>
      </c>
      <c r="AV678" s="165" t="s">
        <v>75</v>
      </c>
      <c r="AW678" s="165" t="s">
        <v>25</v>
      </c>
      <c r="AX678" s="165" t="s">
        <v>68</v>
      </c>
      <c r="AY678" s="166" t="s">
        <v>167</v>
      </c>
    </row>
    <row r="679" spans="2:51" s="172" customFormat="1" ht="12">
      <c r="B679" s="171"/>
      <c r="D679" s="161" t="s">
        <v>178</v>
      </c>
      <c r="E679" s="173" t="s">
        <v>1</v>
      </c>
      <c r="F679" s="174" t="s">
        <v>1827</v>
      </c>
      <c r="H679" s="175">
        <v>15.5</v>
      </c>
      <c r="L679" s="171"/>
      <c r="M679" s="176"/>
      <c r="N679" s="177"/>
      <c r="O679" s="177"/>
      <c r="P679" s="177"/>
      <c r="Q679" s="177"/>
      <c r="R679" s="177"/>
      <c r="S679" s="177"/>
      <c r="T679" s="178"/>
      <c r="AT679" s="173" t="s">
        <v>178</v>
      </c>
      <c r="AU679" s="173" t="s">
        <v>77</v>
      </c>
      <c r="AV679" s="172" t="s">
        <v>77</v>
      </c>
      <c r="AW679" s="172" t="s">
        <v>25</v>
      </c>
      <c r="AX679" s="172" t="s">
        <v>75</v>
      </c>
      <c r="AY679" s="173" t="s">
        <v>167</v>
      </c>
    </row>
    <row r="680" spans="2:65" s="96" customFormat="1" ht="24" customHeight="1">
      <c r="B680" s="24"/>
      <c r="C680" s="149" t="s">
        <v>1828</v>
      </c>
      <c r="D680" s="149" t="s">
        <v>169</v>
      </c>
      <c r="E680" s="150" t="s">
        <v>1829</v>
      </c>
      <c r="F680" s="151" t="s">
        <v>1830</v>
      </c>
      <c r="G680" s="152" t="s">
        <v>208</v>
      </c>
      <c r="H680" s="153">
        <v>15.3</v>
      </c>
      <c r="I680" s="3"/>
      <c r="J680" s="154">
        <f>ROUND(I680*H680,2)</f>
        <v>0</v>
      </c>
      <c r="K680" s="151" t="s">
        <v>173</v>
      </c>
      <c r="L680" s="24"/>
      <c r="M680" s="155" t="s">
        <v>1</v>
      </c>
      <c r="N680" s="156" t="s">
        <v>33</v>
      </c>
      <c r="O680" s="157">
        <v>0.211</v>
      </c>
      <c r="P680" s="157">
        <f>O680*H680</f>
        <v>3.2283</v>
      </c>
      <c r="Q680" s="157">
        <v>0.0004848</v>
      </c>
      <c r="R680" s="157">
        <f>Q680*H680</f>
        <v>0.007417440000000001</v>
      </c>
      <c r="S680" s="157">
        <v>0</v>
      </c>
      <c r="T680" s="158">
        <f>S680*H680</f>
        <v>0</v>
      </c>
      <c r="AR680" s="159" t="s">
        <v>291</v>
      </c>
      <c r="AT680" s="159" t="s">
        <v>169</v>
      </c>
      <c r="AU680" s="159" t="s">
        <v>77</v>
      </c>
      <c r="AY680" s="12" t="s">
        <v>167</v>
      </c>
      <c r="BE680" s="160">
        <f>IF(N680="základní",J680,0)</f>
        <v>0</v>
      </c>
      <c r="BF680" s="160">
        <f>IF(N680="snížená",J680,0)</f>
        <v>0</v>
      </c>
      <c r="BG680" s="160">
        <f>IF(N680="zákl. přenesená",J680,0)</f>
        <v>0</v>
      </c>
      <c r="BH680" s="160">
        <f>IF(N680="sníž. přenesená",J680,0)</f>
        <v>0</v>
      </c>
      <c r="BI680" s="160">
        <f>IF(N680="nulová",J680,0)</f>
        <v>0</v>
      </c>
      <c r="BJ680" s="12" t="s">
        <v>75</v>
      </c>
      <c r="BK680" s="160">
        <f>ROUND(I680*H680,2)</f>
        <v>0</v>
      </c>
      <c r="BL680" s="12" t="s">
        <v>291</v>
      </c>
      <c r="BM680" s="159" t="s">
        <v>1831</v>
      </c>
    </row>
    <row r="681" spans="2:47" s="96" customFormat="1" ht="19.5">
      <c r="B681" s="24"/>
      <c r="D681" s="161" t="s">
        <v>176</v>
      </c>
      <c r="F681" s="162" t="s">
        <v>1832</v>
      </c>
      <c r="L681" s="24"/>
      <c r="M681" s="163"/>
      <c r="N681" s="50"/>
      <c r="O681" s="50"/>
      <c r="P681" s="50"/>
      <c r="Q681" s="50"/>
      <c r="R681" s="50"/>
      <c r="S681" s="50"/>
      <c r="T681" s="51"/>
      <c r="AT681" s="12" t="s">
        <v>176</v>
      </c>
      <c r="AU681" s="12" t="s">
        <v>77</v>
      </c>
    </row>
    <row r="682" spans="2:51" s="165" customFormat="1" ht="12">
      <c r="B682" s="164"/>
      <c r="D682" s="161" t="s">
        <v>178</v>
      </c>
      <c r="E682" s="166" t="s">
        <v>1</v>
      </c>
      <c r="F682" s="167" t="s">
        <v>1402</v>
      </c>
      <c r="H682" s="166" t="s">
        <v>1</v>
      </c>
      <c r="L682" s="164"/>
      <c r="M682" s="168"/>
      <c r="N682" s="169"/>
      <c r="O682" s="169"/>
      <c r="P682" s="169"/>
      <c r="Q682" s="169"/>
      <c r="R682" s="169"/>
      <c r="S682" s="169"/>
      <c r="T682" s="170"/>
      <c r="AT682" s="166" t="s">
        <v>178</v>
      </c>
      <c r="AU682" s="166" t="s">
        <v>77</v>
      </c>
      <c r="AV682" s="165" t="s">
        <v>75</v>
      </c>
      <c r="AW682" s="165" t="s">
        <v>25</v>
      </c>
      <c r="AX682" s="165" t="s">
        <v>68</v>
      </c>
      <c r="AY682" s="166" t="s">
        <v>167</v>
      </c>
    </row>
    <row r="683" spans="2:51" s="172" customFormat="1" ht="12">
      <c r="B683" s="171"/>
      <c r="D683" s="161" t="s">
        <v>178</v>
      </c>
      <c r="E683" s="173" t="s">
        <v>1</v>
      </c>
      <c r="F683" s="174" t="s">
        <v>1833</v>
      </c>
      <c r="H683" s="175">
        <v>15.3</v>
      </c>
      <c r="L683" s="171"/>
      <c r="M683" s="176"/>
      <c r="N683" s="177"/>
      <c r="O683" s="177"/>
      <c r="P683" s="177"/>
      <c r="Q683" s="177"/>
      <c r="R683" s="177"/>
      <c r="S683" s="177"/>
      <c r="T683" s="178"/>
      <c r="AT683" s="173" t="s">
        <v>178</v>
      </c>
      <c r="AU683" s="173" t="s">
        <v>77</v>
      </c>
      <c r="AV683" s="172" t="s">
        <v>77</v>
      </c>
      <c r="AW683" s="172" t="s">
        <v>25</v>
      </c>
      <c r="AX683" s="172" t="s">
        <v>75</v>
      </c>
      <c r="AY683" s="173" t="s">
        <v>167</v>
      </c>
    </row>
    <row r="684" spans="2:65" s="96" customFormat="1" ht="24" customHeight="1">
      <c r="B684" s="24"/>
      <c r="C684" s="149" t="s">
        <v>1834</v>
      </c>
      <c r="D684" s="149" t="s">
        <v>169</v>
      </c>
      <c r="E684" s="150" t="s">
        <v>1835</v>
      </c>
      <c r="F684" s="151" t="s">
        <v>1836</v>
      </c>
      <c r="G684" s="152" t="s">
        <v>208</v>
      </c>
      <c r="H684" s="153">
        <v>12.773</v>
      </c>
      <c r="I684" s="3"/>
      <c r="J684" s="154">
        <f>ROUND(I684*H684,2)</f>
        <v>0</v>
      </c>
      <c r="K684" s="151" t="s">
        <v>173</v>
      </c>
      <c r="L684" s="24"/>
      <c r="M684" s="155" t="s">
        <v>1</v>
      </c>
      <c r="N684" s="156" t="s">
        <v>33</v>
      </c>
      <c r="O684" s="157">
        <v>0.086</v>
      </c>
      <c r="P684" s="157">
        <f>O684*H684</f>
        <v>1.0984779999999998</v>
      </c>
      <c r="Q684" s="157">
        <v>0.000144</v>
      </c>
      <c r="R684" s="157">
        <f>Q684*H684</f>
        <v>0.001839312</v>
      </c>
      <c r="S684" s="157">
        <v>0</v>
      </c>
      <c r="T684" s="158">
        <f>S684*H684</f>
        <v>0</v>
      </c>
      <c r="AR684" s="159" t="s">
        <v>291</v>
      </c>
      <c r="AT684" s="159" t="s">
        <v>169</v>
      </c>
      <c r="AU684" s="159" t="s">
        <v>77</v>
      </c>
      <c r="AY684" s="12" t="s">
        <v>167</v>
      </c>
      <c r="BE684" s="160">
        <f>IF(N684="základní",J684,0)</f>
        <v>0</v>
      </c>
      <c r="BF684" s="160">
        <f>IF(N684="snížená",J684,0)</f>
        <v>0</v>
      </c>
      <c r="BG684" s="160">
        <f>IF(N684="zákl. přenesená",J684,0)</f>
        <v>0</v>
      </c>
      <c r="BH684" s="160">
        <f>IF(N684="sníž. přenesená",J684,0)</f>
        <v>0</v>
      </c>
      <c r="BI684" s="160">
        <f>IF(N684="nulová",J684,0)</f>
        <v>0</v>
      </c>
      <c r="BJ684" s="12" t="s">
        <v>75</v>
      </c>
      <c r="BK684" s="160">
        <f>ROUND(I684*H684,2)</f>
        <v>0</v>
      </c>
      <c r="BL684" s="12" t="s">
        <v>291</v>
      </c>
      <c r="BM684" s="159" t="s">
        <v>1837</v>
      </c>
    </row>
    <row r="685" spans="2:47" s="96" customFormat="1" ht="29.25">
      <c r="B685" s="24"/>
      <c r="D685" s="161" t="s">
        <v>176</v>
      </c>
      <c r="F685" s="162" t="s">
        <v>1838</v>
      </c>
      <c r="I685" s="227"/>
      <c r="L685" s="24"/>
      <c r="M685" s="163"/>
      <c r="N685" s="50"/>
      <c r="O685" s="50"/>
      <c r="P685" s="50"/>
      <c r="Q685" s="50"/>
      <c r="R685" s="50"/>
      <c r="S685" s="50"/>
      <c r="T685" s="51"/>
      <c r="AT685" s="12" t="s">
        <v>176</v>
      </c>
      <c r="AU685" s="12" t="s">
        <v>77</v>
      </c>
    </row>
    <row r="686" spans="2:51" s="165" customFormat="1" ht="12">
      <c r="B686" s="164"/>
      <c r="D686" s="161" t="s">
        <v>178</v>
      </c>
      <c r="E686" s="166" t="s">
        <v>1</v>
      </c>
      <c r="F686" s="167" t="s">
        <v>1618</v>
      </c>
      <c r="H686" s="166" t="s">
        <v>1</v>
      </c>
      <c r="L686" s="164"/>
      <c r="M686" s="168"/>
      <c r="N686" s="169"/>
      <c r="O686" s="169"/>
      <c r="P686" s="169"/>
      <c r="Q686" s="169"/>
      <c r="R686" s="169"/>
      <c r="S686" s="169"/>
      <c r="T686" s="170"/>
      <c r="AT686" s="166" t="s">
        <v>178</v>
      </c>
      <c r="AU686" s="166" t="s">
        <v>77</v>
      </c>
      <c r="AV686" s="165" t="s">
        <v>75</v>
      </c>
      <c r="AW686" s="165" t="s">
        <v>25</v>
      </c>
      <c r="AX686" s="165" t="s">
        <v>68</v>
      </c>
      <c r="AY686" s="166" t="s">
        <v>167</v>
      </c>
    </row>
    <row r="687" spans="2:51" s="172" customFormat="1" ht="12">
      <c r="B687" s="171"/>
      <c r="D687" s="161" t="s">
        <v>178</v>
      </c>
      <c r="E687" s="173" t="s">
        <v>1</v>
      </c>
      <c r="F687" s="174" t="s">
        <v>1619</v>
      </c>
      <c r="H687" s="175">
        <v>12.773</v>
      </c>
      <c r="L687" s="171"/>
      <c r="M687" s="176"/>
      <c r="N687" s="177"/>
      <c r="O687" s="177"/>
      <c r="P687" s="177"/>
      <c r="Q687" s="177"/>
      <c r="R687" s="177"/>
      <c r="S687" s="177"/>
      <c r="T687" s="178"/>
      <c r="AT687" s="173" t="s">
        <v>178</v>
      </c>
      <c r="AU687" s="173" t="s">
        <v>77</v>
      </c>
      <c r="AV687" s="172" t="s">
        <v>77</v>
      </c>
      <c r="AW687" s="172" t="s">
        <v>25</v>
      </c>
      <c r="AX687" s="172" t="s">
        <v>68</v>
      </c>
      <c r="AY687" s="173" t="s">
        <v>167</v>
      </c>
    </row>
    <row r="688" spans="2:51" s="180" customFormat="1" ht="12">
      <c r="B688" s="179"/>
      <c r="D688" s="161" t="s">
        <v>178</v>
      </c>
      <c r="E688" s="181" t="s">
        <v>1</v>
      </c>
      <c r="F688" s="182" t="s">
        <v>204</v>
      </c>
      <c r="H688" s="183">
        <v>12.773</v>
      </c>
      <c r="L688" s="179"/>
      <c r="M688" s="184"/>
      <c r="N688" s="185"/>
      <c r="O688" s="185"/>
      <c r="P688" s="185"/>
      <c r="Q688" s="185"/>
      <c r="R688" s="185"/>
      <c r="S688" s="185"/>
      <c r="T688" s="186"/>
      <c r="AT688" s="181" t="s">
        <v>178</v>
      </c>
      <c r="AU688" s="181" t="s">
        <v>77</v>
      </c>
      <c r="AV688" s="180" t="s">
        <v>174</v>
      </c>
      <c r="AW688" s="180" t="s">
        <v>25</v>
      </c>
      <c r="AX688" s="180" t="s">
        <v>75</v>
      </c>
      <c r="AY688" s="181" t="s">
        <v>167</v>
      </c>
    </row>
    <row r="689" spans="2:65" s="96" customFormat="1" ht="24" customHeight="1">
      <c r="B689" s="24"/>
      <c r="C689" s="149" t="s">
        <v>1839</v>
      </c>
      <c r="D689" s="149" t="s">
        <v>169</v>
      </c>
      <c r="E689" s="150" t="s">
        <v>1840</v>
      </c>
      <c r="F689" s="151" t="s">
        <v>1841</v>
      </c>
      <c r="G689" s="152" t="s">
        <v>208</v>
      </c>
      <c r="H689" s="153">
        <v>12.773</v>
      </c>
      <c r="I689" s="3"/>
      <c r="J689" s="154">
        <f>ROUND(I689*H689,2)</f>
        <v>0</v>
      </c>
      <c r="K689" s="151" t="s">
        <v>173</v>
      </c>
      <c r="L689" s="24"/>
      <c r="M689" s="155" t="s">
        <v>1</v>
      </c>
      <c r="N689" s="156" t="s">
        <v>33</v>
      </c>
      <c r="O689" s="157">
        <v>0.158</v>
      </c>
      <c r="P689" s="157">
        <f>O689*H689</f>
        <v>2.018134</v>
      </c>
      <c r="Q689" s="157">
        <v>0.00012765</v>
      </c>
      <c r="R689" s="157">
        <f>Q689*H689</f>
        <v>0.00163047345</v>
      </c>
      <c r="S689" s="157">
        <v>0</v>
      </c>
      <c r="T689" s="158">
        <f>S689*H689</f>
        <v>0</v>
      </c>
      <c r="AR689" s="159" t="s">
        <v>291</v>
      </c>
      <c r="AT689" s="159" t="s">
        <v>169</v>
      </c>
      <c r="AU689" s="159" t="s">
        <v>77</v>
      </c>
      <c r="AY689" s="12" t="s">
        <v>167</v>
      </c>
      <c r="BE689" s="160">
        <f>IF(N689="základní",J689,0)</f>
        <v>0</v>
      </c>
      <c r="BF689" s="160">
        <f>IF(N689="snížená",J689,0)</f>
        <v>0</v>
      </c>
      <c r="BG689" s="160">
        <f>IF(N689="zákl. přenesená",J689,0)</f>
        <v>0</v>
      </c>
      <c r="BH689" s="160">
        <f>IF(N689="sníž. přenesená",J689,0)</f>
        <v>0</v>
      </c>
      <c r="BI689" s="160">
        <f>IF(N689="nulová",J689,0)</f>
        <v>0</v>
      </c>
      <c r="BJ689" s="12" t="s">
        <v>75</v>
      </c>
      <c r="BK689" s="160">
        <f>ROUND(I689*H689,2)</f>
        <v>0</v>
      </c>
      <c r="BL689" s="12" t="s">
        <v>291</v>
      </c>
      <c r="BM689" s="159" t="s">
        <v>1842</v>
      </c>
    </row>
    <row r="690" spans="2:47" s="96" customFormat="1" ht="12">
      <c r="B690" s="24"/>
      <c r="D690" s="161" t="s">
        <v>176</v>
      </c>
      <c r="F690" s="162" t="s">
        <v>1843</v>
      </c>
      <c r="L690" s="24"/>
      <c r="M690" s="163"/>
      <c r="N690" s="50"/>
      <c r="O690" s="50"/>
      <c r="P690" s="50"/>
      <c r="Q690" s="50"/>
      <c r="R690" s="50"/>
      <c r="S690" s="50"/>
      <c r="T690" s="51"/>
      <c r="AT690" s="12" t="s">
        <v>176</v>
      </c>
      <c r="AU690" s="12" t="s">
        <v>77</v>
      </c>
    </row>
    <row r="691" spans="2:65" s="96" customFormat="1" ht="24" customHeight="1">
      <c r="B691" s="24"/>
      <c r="C691" s="149" t="s">
        <v>1844</v>
      </c>
      <c r="D691" s="149" t="s">
        <v>169</v>
      </c>
      <c r="E691" s="150" t="s">
        <v>1845</v>
      </c>
      <c r="F691" s="151" t="s">
        <v>1846</v>
      </c>
      <c r="G691" s="152" t="s">
        <v>208</v>
      </c>
      <c r="H691" s="153">
        <v>12.773</v>
      </c>
      <c r="I691" s="3"/>
      <c r="J691" s="154">
        <f>ROUND(I691*H691,2)</f>
        <v>0</v>
      </c>
      <c r="K691" s="151" t="s">
        <v>173</v>
      </c>
      <c r="L691" s="24"/>
      <c r="M691" s="155" t="s">
        <v>1</v>
      </c>
      <c r="N691" s="156" t="s">
        <v>33</v>
      </c>
      <c r="O691" s="157">
        <v>0.154</v>
      </c>
      <c r="P691" s="157">
        <f>O691*H691</f>
        <v>1.967042</v>
      </c>
      <c r="Q691" s="157">
        <v>0.00016875</v>
      </c>
      <c r="R691" s="157">
        <f>Q691*H691</f>
        <v>0.00215544375</v>
      </c>
      <c r="S691" s="157">
        <v>0</v>
      </c>
      <c r="T691" s="158">
        <f>S691*H691</f>
        <v>0</v>
      </c>
      <c r="AR691" s="159" t="s">
        <v>291</v>
      </c>
      <c r="AT691" s="159" t="s">
        <v>169</v>
      </c>
      <c r="AU691" s="159" t="s">
        <v>77</v>
      </c>
      <c r="AY691" s="12" t="s">
        <v>167</v>
      </c>
      <c r="BE691" s="160">
        <f>IF(N691="základní",J691,0)</f>
        <v>0</v>
      </c>
      <c r="BF691" s="160">
        <f>IF(N691="snížená",J691,0)</f>
        <v>0</v>
      </c>
      <c r="BG691" s="160">
        <f>IF(N691="zákl. přenesená",J691,0)</f>
        <v>0</v>
      </c>
      <c r="BH691" s="160">
        <f>IF(N691="sníž. přenesená",J691,0)</f>
        <v>0</v>
      </c>
      <c r="BI691" s="160">
        <f>IF(N691="nulová",J691,0)</f>
        <v>0</v>
      </c>
      <c r="BJ691" s="12" t="s">
        <v>75</v>
      </c>
      <c r="BK691" s="160">
        <f>ROUND(I691*H691,2)</f>
        <v>0</v>
      </c>
      <c r="BL691" s="12" t="s">
        <v>291</v>
      </c>
      <c r="BM691" s="159" t="s">
        <v>1847</v>
      </c>
    </row>
    <row r="692" spans="2:47" s="96" customFormat="1" ht="12">
      <c r="B692" s="24"/>
      <c r="D692" s="161" t="s">
        <v>176</v>
      </c>
      <c r="F692" s="162" t="s">
        <v>1848</v>
      </c>
      <c r="L692" s="24"/>
      <c r="M692" s="163"/>
      <c r="N692" s="50"/>
      <c r="O692" s="50"/>
      <c r="P692" s="50"/>
      <c r="Q692" s="50"/>
      <c r="R692" s="50"/>
      <c r="S692" s="50"/>
      <c r="T692" s="51"/>
      <c r="AT692" s="12" t="s">
        <v>176</v>
      </c>
      <c r="AU692" s="12" t="s">
        <v>77</v>
      </c>
    </row>
    <row r="693" spans="2:65" s="96" customFormat="1" ht="16.5" customHeight="1">
      <c r="B693" s="24"/>
      <c r="C693" s="149" t="s">
        <v>1849</v>
      </c>
      <c r="D693" s="149" t="s">
        <v>169</v>
      </c>
      <c r="E693" s="150" t="s">
        <v>1850</v>
      </c>
      <c r="F693" s="151" t="s">
        <v>1851</v>
      </c>
      <c r="G693" s="152" t="s">
        <v>208</v>
      </c>
      <c r="H693" s="153">
        <v>10.24</v>
      </c>
      <c r="I693" s="3"/>
      <c r="J693" s="154">
        <f>ROUND(I693*H693,2)</f>
        <v>0</v>
      </c>
      <c r="K693" s="151" t="s">
        <v>1</v>
      </c>
      <c r="L693" s="24"/>
      <c r="M693" s="155" t="s">
        <v>1</v>
      </c>
      <c r="N693" s="156" t="s">
        <v>33</v>
      </c>
      <c r="O693" s="157">
        <v>0</v>
      </c>
      <c r="P693" s="157">
        <f>O693*H693</f>
        <v>0</v>
      </c>
      <c r="Q693" s="157">
        <v>0</v>
      </c>
      <c r="R693" s="157">
        <f>Q693*H693</f>
        <v>0</v>
      </c>
      <c r="S693" s="157">
        <v>0</v>
      </c>
      <c r="T693" s="158">
        <f>S693*H693</f>
        <v>0</v>
      </c>
      <c r="AR693" s="159" t="s">
        <v>291</v>
      </c>
      <c r="AT693" s="159" t="s">
        <v>169</v>
      </c>
      <c r="AU693" s="159" t="s">
        <v>77</v>
      </c>
      <c r="AY693" s="12" t="s">
        <v>167</v>
      </c>
      <c r="BE693" s="160">
        <f>IF(N693="základní",J693,0)</f>
        <v>0</v>
      </c>
      <c r="BF693" s="160">
        <f>IF(N693="snížená",J693,0)</f>
        <v>0</v>
      </c>
      <c r="BG693" s="160">
        <f>IF(N693="zákl. přenesená",J693,0)</f>
        <v>0</v>
      </c>
      <c r="BH693" s="160">
        <f>IF(N693="sníž. přenesená",J693,0)</f>
        <v>0</v>
      </c>
      <c r="BI693" s="160">
        <f>IF(N693="nulová",J693,0)</f>
        <v>0</v>
      </c>
      <c r="BJ693" s="12" t="s">
        <v>75</v>
      </c>
      <c r="BK693" s="160">
        <f>ROUND(I693*H693,2)</f>
        <v>0</v>
      </c>
      <c r="BL693" s="12" t="s">
        <v>291</v>
      </c>
      <c r="BM693" s="159" t="s">
        <v>1852</v>
      </c>
    </row>
    <row r="694" spans="2:47" s="96" customFormat="1" ht="12">
      <c r="B694" s="24"/>
      <c r="D694" s="161" t="s">
        <v>176</v>
      </c>
      <c r="F694" s="162" t="s">
        <v>1853</v>
      </c>
      <c r="L694" s="24"/>
      <c r="M694" s="163"/>
      <c r="N694" s="50"/>
      <c r="O694" s="50"/>
      <c r="P694" s="50"/>
      <c r="Q694" s="50"/>
      <c r="R694" s="50"/>
      <c r="S694" s="50"/>
      <c r="T694" s="51"/>
      <c r="AT694" s="12" t="s">
        <v>176</v>
      </c>
      <c r="AU694" s="12" t="s">
        <v>77</v>
      </c>
    </row>
    <row r="695" spans="2:51" s="165" customFormat="1" ht="12">
      <c r="B695" s="164"/>
      <c r="D695" s="161" t="s">
        <v>178</v>
      </c>
      <c r="E695" s="166" t="s">
        <v>1</v>
      </c>
      <c r="F695" s="167" t="s">
        <v>1854</v>
      </c>
      <c r="H695" s="166" t="s">
        <v>1</v>
      </c>
      <c r="L695" s="164"/>
      <c r="M695" s="168"/>
      <c r="N695" s="169"/>
      <c r="O695" s="169"/>
      <c r="P695" s="169"/>
      <c r="Q695" s="169"/>
      <c r="R695" s="169"/>
      <c r="S695" s="169"/>
      <c r="T695" s="170"/>
      <c r="AT695" s="166" t="s">
        <v>178</v>
      </c>
      <c r="AU695" s="166" t="s">
        <v>77</v>
      </c>
      <c r="AV695" s="165" t="s">
        <v>75</v>
      </c>
      <c r="AW695" s="165" t="s">
        <v>25</v>
      </c>
      <c r="AX695" s="165" t="s">
        <v>68</v>
      </c>
      <c r="AY695" s="166" t="s">
        <v>167</v>
      </c>
    </row>
    <row r="696" spans="2:51" s="172" customFormat="1" ht="12">
      <c r="B696" s="171"/>
      <c r="D696" s="161" t="s">
        <v>178</v>
      </c>
      <c r="E696" s="173" t="s">
        <v>1</v>
      </c>
      <c r="F696" s="174" t="s">
        <v>1457</v>
      </c>
      <c r="H696" s="175">
        <v>10.24</v>
      </c>
      <c r="L696" s="171"/>
      <c r="M696" s="176"/>
      <c r="N696" s="177"/>
      <c r="O696" s="177"/>
      <c r="P696" s="177"/>
      <c r="Q696" s="177"/>
      <c r="R696" s="177"/>
      <c r="S696" s="177"/>
      <c r="T696" s="178"/>
      <c r="AT696" s="173" t="s">
        <v>178</v>
      </c>
      <c r="AU696" s="173" t="s">
        <v>77</v>
      </c>
      <c r="AV696" s="172" t="s">
        <v>77</v>
      </c>
      <c r="AW696" s="172" t="s">
        <v>25</v>
      </c>
      <c r="AX696" s="172" t="s">
        <v>75</v>
      </c>
      <c r="AY696" s="173" t="s">
        <v>167</v>
      </c>
    </row>
    <row r="697" spans="2:63" s="137" customFormat="1" ht="22.9" customHeight="1">
      <c r="B697" s="136"/>
      <c r="D697" s="138" t="s">
        <v>67</v>
      </c>
      <c r="E697" s="147" t="s">
        <v>1161</v>
      </c>
      <c r="F697" s="147" t="s">
        <v>1162</v>
      </c>
      <c r="J697" s="148">
        <f>BK697</f>
        <v>0</v>
      </c>
      <c r="L697" s="136"/>
      <c r="M697" s="141"/>
      <c r="N697" s="142"/>
      <c r="O697" s="142"/>
      <c r="P697" s="143">
        <f>SUM(P698:P706)</f>
        <v>43.544464</v>
      </c>
      <c r="Q697" s="142"/>
      <c r="R697" s="143">
        <f>SUM(R698:R706)</f>
        <v>0.2187099264</v>
      </c>
      <c r="S697" s="142"/>
      <c r="T697" s="144">
        <f>SUM(T698:T706)</f>
        <v>0</v>
      </c>
      <c r="AR697" s="138" t="s">
        <v>77</v>
      </c>
      <c r="AT697" s="145" t="s">
        <v>67</v>
      </c>
      <c r="AU697" s="145" t="s">
        <v>75</v>
      </c>
      <c r="AY697" s="138" t="s">
        <v>167</v>
      </c>
      <c r="BK697" s="146">
        <f>SUM(BK698:BK706)</f>
        <v>0</v>
      </c>
    </row>
    <row r="698" spans="2:65" s="96" customFormat="1" ht="24" customHeight="1">
      <c r="B698" s="24"/>
      <c r="C698" s="149" t="s">
        <v>1855</v>
      </c>
      <c r="D698" s="149" t="s">
        <v>169</v>
      </c>
      <c r="E698" s="150" t="s">
        <v>1164</v>
      </c>
      <c r="F698" s="151" t="s">
        <v>1165</v>
      </c>
      <c r="G698" s="152" t="s">
        <v>208</v>
      </c>
      <c r="H698" s="153">
        <v>448.912</v>
      </c>
      <c r="I698" s="3"/>
      <c r="J698" s="154">
        <f>ROUND(I698*H698,2)</f>
        <v>0</v>
      </c>
      <c r="K698" s="151" t="s">
        <v>173</v>
      </c>
      <c r="L698" s="24"/>
      <c r="M698" s="155" t="s">
        <v>1</v>
      </c>
      <c r="N698" s="156" t="s">
        <v>33</v>
      </c>
      <c r="O698" s="157">
        <v>0.033</v>
      </c>
      <c r="P698" s="157">
        <f>O698*H698</f>
        <v>14.814096</v>
      </c>
      <c r="Q698" s="157">
        <v>0.0002012</v>
      </c>
      <c r="R698" s="157">
        <f>Q698*H698</f>
        <v>0.0903210944</v>
      </c>
      <c r="S698" s="157">
        <v>0</v>
      </c>
      <c r="T698" s="158">
        <f>S698*H698</f>
        <v>0</v>
      </c>
      <c r="AR698" s="159" t="s">
        <v>291</v>
      </c>
      <c r="AT698" s="159" t="s">
        <v>169</v>
      </c>
      <c r="AU698" s="159" t="s">
        <v>77</v>
      </c>
      <c r="AY698" s="12" t="s">
        <v>167</v>
      </c>
      <c r="BE698" s="160">
        <f>IF(N698="základní",J698,0)</f>
        <v>0</v>
      </c>
      <c r="BF698" s="160">
        <f>IF(N698="snížená",J698,0)</f>
        <v>0</v>
      </c>
      <c r="BG698" s="160">
        <f>IF(N698="zákl. přenesená",J698,0)</f>
        <v>0</v>
      </c>
      <c r="BH698" s="160">
        <f>IF(N698="sníž. přenesená",J698,0)</f>
        <v>0</v>
      </c>
      <c r="BI698" s="160">
        <f>IF(N698="nulová",J698,0)</f>
        <v>0</v>
      </c>
      <c r="BJ698" s="12" t="s">
        <v>75</v>
      </c>
      <c r="BK698" s="160">
        <f>ROUND(I698*H698,2)</f>
        <v>0</v>
      </c>
      <c r="BL698" s="12" t="s">
        <v>291</v>
      </c>
      <c r="BM698" s="159" t="s">
        <v>1856</v>
      </c>
    </row>
    <row r="699" spans="2:47" s="96" customFormat="1" ht="19.5">
      <c r="B699" s="24"/>
      <c r="D699" s="161" t="s">
        <v>176</v>
      </c>
      <c r="F699" s="162" t="s">
        <v>1167</v>
      </c>
      <c r="L699" s="24"/>
      <c r="M699" s="163"/>
      <c r="N699" s="50"/>
      <c r="O699" s="50"/>
      <c r="P699" s="50"/>
      <c r="Q699" s="50"/>
      <c r="R699" s="50"/>
      <c r="S699" s="50"/>
      <c r="T699" s="51"/>
      <c r="AT699" s="12" t="s">
        <v>176</v>
      </c>
      <c r="AU699" s="12" t="s">
        <v>77</v>
      </c>
    </row>
    <row r="700" spans="2:51" s="165" customFormat="1" ht="12">
      <c r="B700" s="164"/>
      <c r="D700" s="161" t="s">
        <v>178</v>
      </c>
      <c r="E700" s="166" t="s">
        <v>1</v>
      </c>
      <c r="F700" s="167" t="s">
        <v>1857</v>
      </c>
      <c r="H700" s="166" t="s">
        <v>1</v>
      </c>
      <c r="L700" s="164"/>
      <c r="M700" s="168"/>
      <c r="N700" s="169"/>
      <c r="O700" s="169"/>
      <c r="P700" s="169"/>
      <c r="Q700" s="169"/>
      <c r="R700" s="169"/>
      <c r="S700" s="169"/>
      <c r="T700" s="170"/>
      <c r="AT700" s="166" t="s">
        <v>178</v>
      </c>
      <c r="AU700" s="166" t="s">
        <v>77</v>
      </c>
      <c r="AV700" s="165" t="s">
        <v>75</v>
      </c>
      <c r="AW700" s="165" t="s">
        <v>25</v>
      </c>
      <c r="AX700" s="165" t="s">
        <v>68</v>
      </c>
      <c r="AY700" s="166" t="s">
        <v>167</v>
      </c>
    </row>
    <row r="701" spans="2:51" s="172" customFormat="1" ht="12">
      <c r="B701" s="171"/>
      <c r="D701" s="161" t="s">
        <v>178</v>
      </c>
      <c r="E701" s="173" t="s">
        <v>1</v>
      </c>
      <c r="F701" s="174" t="s">
        <v>1858</v>
      </c>
      <c r="H701" s="175">
        <v>340.512</v>
      </c>
      <c r="L701" s="171"/>
      <c r="M701" s="176"/>
      <c r="N701" s="177"/>
      <c r="O701" s="177"/>
      <c r="P701" s="177"/>
      <c r="Q701" s="177"/>
      <c r="R701" s="177"/>
      <c r="S701" s="177"/>
      <c r="T701" s="178"/>
      <c r="AT701" s="173" t="s">
        <v>178</v>
      </c>
      <c r="AU701" s="173" t="s">
        <v>77</v>
      </c>
      <c r="AV701" s="172" t="s">
        <v>77</v>
      </c>
      <c r="AW701" s="172" t="s">
        <v>25</v>
      </c>
      <c r="AX701" s="172" t="s">
        <v>68</v>
      </c>
      <c r="AY701" s="173" t="s">
        <v>167</v>
      </c>
    </row>
    <row r="702" spans="2:51" s="165" customFormat="1" ht="12">
      <c r="B702" s="164"/>
      <c r="D702" s="161" t="s">
        <v>178</v>
      </c>
      <c r="E702" s="166" t="s">
        <v>1</v>
      </c>
      <c r="F702" s="167" t="s">
        <v>1859</v>
      </c>
      <c r="H702" s="166" t="s">
        <v>1</v>
      </c>
      <c r="L702" s="164"/>
      <c r="M702" s="168"/>
      <c r="N702" s="169"/>
      <c r="O702" s="169"/>
      <c r="P702" s="169"/>
      <c r="Q702" s="169"/>
      <c r="R702" s="169"/>
      <c r="S702" s="169"/>
      <c r="T702" s="170"/>
      <c r="AT702" s="166" t="s">
        <v>178</v>
      </c>
      <c r="AU702" s="166" t="s">
        <v>77</v>
      </c>
      <c r="AV702" s="165" t="s">
        <v>75</v>
      </c>
      <c r="AW702" s="165" t="s">
        <v>25</v>
      </c>
      <c r="AX702" s="165" t="s">
        <v>68</v>
      </c>
      <c r="AY702" s="166" t="s">
        <v>167</v>
      </c>
    </row>
    <row r="703" spans="2:51" s="172" customFormat="1" ht="12">
      <c r="B703" s="171"/>
      <c r="D703" s="161" t="s">
        <v>178</v>
      </c>
      <c r="E703" s="173" t="s">
        <v>1</v>
      </c>
      <c r="F703" s="174" t="s">
        <v>1860</v>
      </c>
      <c r="H703" s="175">
        <v>108.4</v>
      </c>
      <c r="L703" s="171"/>
      <c r="M703" s="176"/>
      <c r="N703" s="177"/>
      <c r="O703" s="177"/>
      <c r="P703" s="177"/>
      <c r="Q703" s="177"/>
      <c r="R703" s="177"/>
      <c r="S703" s="177"/>
      <c r="T703" s="178"/>
      <c r="AT703" s="173" t="s">
        <v>178</v>
      </c>
      <c r="AU703" s="173" t="s">
        <v>77</v>
      </c>
      <c r="AV703" s="172" t="s">
        <v>77</v>
      </c>
      <c r="AW703" s="172" t="s">
        <v>25</v>
      </c>
      <c r="AX703" s="172" t="s">
        <v>68</v>
      </c>
      <c r="AY703" s="173" t="s">
        <v>167</v>
      </c>
    </row>
    <row r="704" spans="2:51" s="180" customFormat="1" ht="12">
      <c r="B704" s="179"/>
      <c r="D704" s="161" t="s">
        <v>178</v>
      </c>
      <c r="E704" s="181" t="s">
        <v>1</v>
      </c>
      <c r="F704" s="182" t="s">
        <v>204</v>
      </c>
      <c r="H704" s="183">
        <v>448.912</v>
      </c>
      <c r="L704" s="179"/>
      <c r="M704" s="184"/>
      <c r="N704" s="185"/>
      <c r="O704" s="185"/>
      <c r="P704" s="185"/>
      <c r="Q704" s="185"/>
      <c r="R704" s="185"/>
      <c r="S704" s="185"/>
      <c r="T704" s="186"/>
      <c r="AT704" s="181" t="s">
        <v>178</v>
      </c>
      <c r="AU704" s="181" t="s">
        <v>77</v>
      </c>
      <c r="AV704" s="180" t="s">
        <v>174</v>
      </c>
      <c r="AW704" s="180" t="s">
        <v>25</v>
      </c>
      <c r="AX704" s="180" t="s">
        <v>75</v>
      </c>
      <c r="AY704" s="181" t="s">
        <v>167</v>
      </c>
    </row>
    <row r="705" spans="2:65" s="96" customFormat="1" ht="24" customHeight="1">
      <c r="B705" s="24"/>
      <c r="C705" s="149" t="s">
        <v>1861</v>
      </c>
      <c r="D705" s="149" t="s">
        <v>169</v>
      </c>
      <c r="E705" s="150" t="s">
        <v>1862</v>
      </c>
      <c r="F705" s="151" t="s">
        <v>1863</v>
      </c>
      <c r="G705" s="152" t="s">
        <v>208</v>
      </c>
      <c r="H705" s="153">
        <v>448.912</v>
      </c>
      <c r="I705" s="3"/>
      <c r="J705" s="154">
        <f>ROUND(I705*H705,2)</f>
        <v>0</v>
      </c>
      <c r="K705" s="151" t="s">
        <v>173</v>
      </c>
      <c r="L705" s="24"/>
      <c r="M705" s="155" t="s">
        <v>1</v>
      </c>
      <c r="N705" s="156" t="s">
        <v>33</v>
      </c>
      <c r="O705" s="157">
        <v>0.064</v>
      </c>
      <c r="P705" s="157">
        <f>O705*H705</f>
        <v>28.730368</v>
      </c>
      <c r="Q705" s="157">
        <v>0.000286</v>
      </c>
      <c r="R705" s="157">
        <f>Q705*H705</f>
        <v>0.128388832</v>
      </c>
      <c r="S705" s="157">
        <v>0</v>
      </c>
      <c r="T705" s="158">
        <f>S705*H705</f>
        <v>0</v>
      </c>
      <c r="AR705" s="159" t="s">
        <v>291</v>
      </c>
      <c r="AT705" s="159" t="s">
        <v>169</v>
      </c>
      <c r="AU705" s="159" t="s">
        <v>77</v>
      </c>
      <c r="AY705" s="12" t="s">
        <v>167</v>
      </c>
      <c r="BE705" s="160">
        <f>IF(N705="základní",J705,0)</f>
        <v>0</v>
      </c>
      <c r="BF705" s="160">
        <f>IF(N705="snížená",J705,0)</f>
        <v>0</v>
      </c>
      <c r="BG705" s="160">
        <f>IF(N705="zákl. přenesená",J705,0)</f>
        <v>0</v>
      </c>
      <c r="BH705" s="160">
        <f>IF(N705="sníž. přenesená",J705,0)</f>
        <v>0</v>
      </c>
      <c r="BI705" s="160">
        <f>IF(N705="nulová",J705,0)</f>
        <v>0</v>
      </c>
      <c r="BJ705" s="12" t="s">
        <v>75</v>
      </c>
      <c r="BK705" s="160">
        <f>ROUND(I705*H705,2)</f>
        <v>0</v>
      </c>
      <c r="BL705" s="12" t="s">
        <v>291</v>
      </c>
      <c r="BM705" s="159" t="s">
        <v>1864</v>
      </c>
    </row>
    <row r="706" spans="2:47" s="96" customFormat="1" ht="19.5">
      <c r="B706" s="24"/>
      <c r="D706" s="161" t="s">
        <v>176</v>
      </c>
      <c r="F706" s="162" t="s">
        <v>1865</v>
      </c>
      <c r="L706" s="24"/>
      <c r="M706" s="163"/>
      <c r="N706" s="50"/>
      <c r="O706" s="50"/>
      <c r="P706" s="50"/>
      <c r="Q706" s="50"/>
      <c r="R706" s="50"/>
      <c r="S706" s="50"/>
      <c r="T706" s="51"/>
      <c r="AT706" s="12" t="s">
        <v>176</v>
      </c>
      <c r="AU706" s="12" t="s">
        <v>77</v>
      </c>
    </row>
    <row r="707" spans="2:63" s="137" customFormat="1" ht="22.9" customHeight="1">
      <c r="B707" s="136"/>
      <c r="D707" s="138" t="s">
        <v>67</v>
      </c>
      <c r="E707" s="147" t="s">
        <v>1866</v>
      </c>
      <c r="F707" s="147" t="s">
        <v>1867</v>
      </c>
      <c r="J707" s="148">
        <f>BK707</f>
        <v>0</v>
      </c>
      <c r="L707" s="136"/>
      <c r="M707" s="141"/>
      <c r="N707" s="142"/>
      <c r="O707" s="142"/>
      <c r="P707" s="143">
        <f>SUM(P708:P728)</f>
        <v>465.255</v>
      </c>
      <c r="Q707" s="142"/>
      <c r="R707" s="143">
        <f>SUM(R708:R728)</f>
        <v>0.45967194</v>
      </c>
      <c r="S707" s="142"/>
      <c r="T707" s="144">
        <f>SUM(T708:T728)</f>
        <v>0</v>
      </c>
      <c r="AR707" s="138" t="s">
        <v>77</v>
      </c>
      <c r="AT707" s="145" t="s">
        <v>67</v>
      </c>
      <c r="AU707" s="145" t="s">
        <v>75</v>
      </c>
      <c r="AY707" s="138" t="s">
        <v>167</v>
      </c>
      <c r="BK707" s="146">
        <f>SUM(BK708:BK728)</f>
        <v>0</v>
      </c>
    </row>
    <row r="708" spans="2:65" s="96" customFormat="1" ht="24" customHeight="1">
      <c r="B708" s="24"/>
      <c r="C708" s="149" t="s">
        <v>1868</v>
      </c>
      <c r="D708" s="149" t="s">
        <v>169</v>
      </c>
      <c r="E708" s="150" t="s">
        <v>1869</v>
      </c>
      <c r="F708" s="151" t="s">
        <v>1870</v>
      </c>
      <c r="G708" s="152" t="s">
        <v>208</v>
      </c>
      <c r="H708" s="153">
        <v>372.204</v>
      </c>
      <c r="I708" s="3"/>
      <c r="J708" s="154">
        <f>ROUND(I708*H708,2)</f>
        <v>0</v>
      </c>
      <c r="K708" s="151" t="s">
        <v>173</v>
      </c>
      <c r="L708" s="24"/>
      <c r="M708" s="155" t="s">
        <v>1</v>
      </c>
      <c r="N708" s="156" t="s">
        <v>33</v>
      </c>
      <c r="O708" s="157">
        <v>0.585</v>
      </c>
      <c r="P708" s="157">
        <f>O708*H708</f>
        <v>217.73934</v>
      </c>
      <c r="Q708" s="157">
        <v>0</v>
      </c>
      <c r="R708" s="157">
        <f>Q708*H708</f>
        <v>0</v>
      </c>
      <c r="S708" s="157">
        <v>0</v>
      </c>
      <c r="T708" s="158">
        <f>S708*H708</f>
        <v>0</v>
      </c>
      <c r="AR708" s="159" t="s">
        <v>291</v>
      </c>
      <c r="AT708" s="159" t="s">
        <v>169</v>
      </c>
      <c r="AU708" s="159" t="s">
        <v>77</v>
      </c>
      <c r="AY708" s="12" t="s">
        <v>167</v>
      </c>
      <c r="BE708" s="160">
        <f>IF(N708="základní",J708,0)</f>
        <v>0</v>
      </c>
      <c r="BF708" s="160">
        <f>IF(N708="snížená",J708,0)</f>
        <v>0</v>
      </c>
      <c r="BG708" s="160">
        <f>IF(N708="zákl. přenesená",J708,0)</f>
        <v>0</v>
      </c>
      <c r="BH708" s="160">
        <f>IF(N708="sníž. přenesená",J708,0)</f>
        <v>0</v>
      </c>
      <c r="BI708" s="160">
        <f>IF(N708="nulová",J708,0)</f>
        <v>0</v>
      </c>
      <c r="BJ708" s="12" t="s">
        <v>75</v>
      </c>
      <c r="BK708" s="160">
        <f>ROUND(I708*H708,2)</f>
        <v>0</v>
      </c>
      <c r="BL708" s="12" t="s">
        <v>291</v>
      </c>
      <c r="BM708" s="159" t="s">
        <v>1871</v>
      </c>
    </row>
    <row r="709" spans="2:47" s="96" customFormat="1" ht="29.25">
      <c r="B709" s="24"/>
      <c r="D709" s="161" t="s">
        <v>176</v>
      </c>
      <c r="F709" s="162" t="s">
        <v>1872</v>
      </c>
      <c r="L709" s="24"/>
      <c r="M709" s="163"/>
      <c r="N709" s="50"/>
      <c r="O709" s="50"/>
      <c r="P709" s="50"/>
      <c r="Q709" s="50"/>
      <c r="R709" s="50"/>
      <c r="S709" s="50"/>
      <c r="T709" s="51"/>
      <c r="AT709" s="12" t="s">
        <v>176</v>
      </c>
      <c r="AU709" s="12" t="s">
        <v>77</v>
      </c>
    </row>
    <row r="710" spans="2:51" s="165" customFormat="1" ht="12">
      <c r="B710" s="164"/>
      <c r="D710" s="161" t="s">
        <v>178</v>
      </c>
      <c r="E710" s="166" t="s">
        <v>1</v>
      </c>
      <c r="F710" s="167" t="s">
        <v>1873</v>
      </c>
      <c r="H710" s="166" t="s">
        <v>1</v>
      </c>
      <c r="L710" s="164"/>
      <c r="M710" s="168"/>
      <c r="N710" s="169"/>
      <c r="O710" s="169"/>
      <c r="P710" s="169"/>
      <c r="Q710" s="169"/>
      <c r="R710" s="169"/>
      <c r="S710" s="169"/>
      <c r="T710" s="170"/>
      <c r="AT710" s="166" t="s">
        <v>178</v>
      </c>
      <c r="AU710" s="166" t="s">
        <v>77</v>
      </c>
      <c r="AV710" s="165" t="s">
        <v>75</v>
      </c>
      <c r="AW710" s="165" t="s">
        <v>25</v>
      </c>
      <c r="AX710" s="165" t="s">
        <v>68</v>
      </c>
      <c r="AY710" s="166" t="s">
        <v>167</v>
      </c>
    </row>
    <row r="711" spans="2:51" s="165" customFormat="1" ht="12">
      <c r="B711" s="164"/>
      <c r="D711" s="161" t="s">
        <v>178</v>
      </c>
      <c r="E711" s="166" t="s">
        <v>1</v>
      </c>
      <c r="F711" s="167" t="s">
        <v>1874</v>
      </c>
      <c r="H711" s="166" t="s">
        <v>1</v>
      </c>
      <c r="L711" s="164"/>
      <c r="M711" s="168"/>
      <c r="N711" s="169"/>
      <c r="O711" s="169"/>
      <c r="P711" s="169"/>
      <c r="Q711" s="169"/>
      <c r="R711" s="169"/>
      <c r="S711" s="169"/>
      <c r="T711" s="170"/>
      <c r="AT711" s="166" t="s">
        <v>178</v>
      </c>
      <c r="AU711" s="166" t="s">
        <v>77</v>
      </c>
      <c r="AV711" s="165" t="s">
        <v>75</v>
      </c>
      <c r="AW711" s="165" t="s">
        <v>25</v>
      </c>
      <c r="AX711" s="165" t="s">
        <v>68</v>
      </c>
      <c r="AY711" s="166" t="s">
        <v>167</v>
      </c>
    </row>
    <row r="712" spans="2:51" s="165" customFormat="1" ht="12">
      <c r="B712" s="164"/>
      <c r="D712" s="161" t="s">
        <v>178</v>
      </c>
      <c r="E712" s="166" t="s">
        <v>1</v>
      </c>
      <c r="F712" s="167" t="s">
        <v>1875</v>
      </c>
      <c r="H712" s="166" t="s">
        <v>1</v>
      </c>
      <c r="L712" s="164"/>
      <c r="M712" s="168"/>
      <c r="N712" s="169"/>
      <c r="O712" s="169"/>
      <c r="P712" s="169"/>
      <c r="Q712" s="169"/>
      <c r="R712" s="169"/>
      <c r="S712" s="169"/>
      <c r="T712" s="170"/>
      <c r="AT712" s="166" t="s">
        <v>178</v>
      </c>
      <c r="AU712" s="166" t="s">
        <v>77</v>
      </c>
      <c r="AV712" s="165" t="s">
        <v>75</v>
      </c>
      <c r="AW712" s="165" t="s">
        <v>25</v>
      </c>
      <c r="AX712" s="165" t="s">
        <v>68</v>
      </c>
      <c r="AY712" s="166" t="s">
        <v>167</v>
      </c>
    </row>
    <row r="713" spans="2:51" s="165" customFormat="1" ht="12">
      <c r="B713" s="164"/>
      <c r="D713" s="161" t="s">
        <v>178</v>
      </c>
      <c r="E713" s="166" t="s">
        <v>1</v>
      </c>
      <c r="F713" s="167" t="s">
        <v>1876</v>
      </c>
      <c r="H713" s="166" t="s">
        <v>1</v>
      </c>
      <c r="L713" s="164"/>
      <c r="M713" s="168"/>
      <c r="N713" s="169"/>
      <c r="O713" s="169"/>
      <c r="P713" s="169"/>
      <c r="Q713" s="169"/>
      <c r="R713" s="169"/>
      <c r="S713" s="169"/>
      <c r="T713" s="170"/>
      <c r="AT713" s="166" t="s">
        <v>178</v>
      </c>
      <c r="AU713" s="166" t="s">
        <v>77</v>
      </c>
      <c r="AV713" s="165" t="s">
        <v>75</v>
      </c>
      <c r="AW713" s="165" t="s">
        <v>25</v>
      </c>
      <c r="AX713" s="165" t="s">
        <v>68</v>
      </c>
      <c r="AY713" s="166" t="s">
        <v>167</v>
      </c>
    </row>
    <row r="714" spans="2:51" s="172" customFormat="1" ht="12">
      <c r="B714" s="171"/>
      <c r="D714" s="161" t="s">
        <v>178</v>
      </c>
      <c r="E714" s="173" t="s">
        <v>1</v>
      </c>
      <c r="F714" s="174" t="s">
        <v>1877</v>
      </c>
      <c r="H714" s="175">
        <v>130.82</v>
      </c>
      <c r="L714" s="171"/>
      <c r="M714" s="176"/>
      <c r="N714" s="177"/>
      <c r="O714" s="177"/>
      <c r="P714" s="177"/>
      <c r="Q714" s="177"/>
      <c r="R714" s="177"/>
      <c r="S714" s="177"/>
      <c r="T714" s="178"/>
      <c r="AT714" s="173" t="s">
        <v>178</v>
      </c>
      <c r="AU714" s="173" t="s">
        <v>77</v>
      </c>
      <c r="AV714" s="172" t="s">
        <v>77</v>
      </c>
      <c r="AW714" s="172" t="s">
        <v>25</v>
      </c>
      <c r="AX714" s="172" t="s">
        <v>68</v>
      </c>
      <c r="AY714" s="173" t="s">
        <v>167</v>
      </c>
    </row>
    <row r="715" spans="2:51" s="172" customFormat="1" ht="12">
      <c r="B715" s="171"/>
      <c r="D715" s="161" t="s">
        <v>178</v>
      </c>
      <c r="E715" s="173" t="s">
        <v>1</v>
      </c>
      <c r="F715" s="174" t="s">
        <v>1878</v>
      </c>
      <c r="H715" s="175">
        <v>241.384</v>
      </c>
      <c r="L715" s="171"/>
      <c r="M715" s="176"/>
      <c r="N715" s="177"/>
      <c r="O715" s="177"/>
      <c r="P715" s="177"/>
      <c r="Q715" s="177"/>
      <c r="R715" s="177"/>
      <c r="S715" s="177"/>
      <c r="T715" s="178"/>
      <c r="AT715" s="173" t="s">
        <v>178</v>
      </c>
      <c r="AU715" s="173" t="s">
        <v>77</v>
      </c>
      <c r="AV715" s="172" t="s">
        <v>77</v>
      </c>
      <c r="AW715" s="172" t="s">
        <v>25</v>
      </c>
      <c r="AX715" s="172" t="s">
        <v>68</v>
      </c>
      <c r="AY715" s="173" t="s">
        <v>167</v>
      </c>
    </row>
    <row r="716" spans="2:51" s="180" customFormat="1" ht="12">
      <c r="B716" s="179"/>
      <c r="D716" s="161" t="s">
        <v>178</v>
      </c>
      <c r="E716" s="181" t="s">
        <v>1</v>
      </c>
      <c r="F716" s="182" t="s">
        <v>204</v>
      </c>
      <c r="H716" s="183">
        <v>372.204</v>
      </c>
      <c r="L716" s="179"/>
      <c r="M716" s="184"/>
      <c r="N716" s="185"/>
      <c r="O716" s="185"/>
      <c r="P716" s="185"/>
      <c r="Q716" s="185"/>
      <c r="R716" s="185"/>
      <c r="S716" s="185"/>
      <c r="T716" s="186"/>
      <c r="AT716" s="181" t="s">
        <v>178</v>
      </c>
      <c r="AU716" s="181" t="s">
        <v>77</v>
      </c>
      <c r="AV716" s="180" t="s">
        <v>174</v>
      </c>
      <c r="AW716" s="180" t="s">
        <v>25</v>
      </c>
      <c r="AX716" s="180" t="s">
        <v>75</v>
      </c>
      <c r="AY716" s="181" t="s">
        <v>167</v>
      </c>
    </row>
    <row r="717" spans="2:65" s="96" customFormat="1" ht="24" customHeight="1">
      <c r="B717" s="24"/>
      <c r="C717" s="149" t="s">
        <v>1879</v>
      </c>
      <c r="D717" s="149" t="s">
        <v>169</v>
      </c>
      <c r="E717" s="150" t="s">
        <v>1880</v>
      </c>
      <c r="F717" s="151" t="s">
        <v>1881</v>
      </c>
      <c r="G717" s="152" t="s">
        <v>208</v>
      </c>
      <c r="H717" s="153">
        <v>372.204</v>
      </c>
      <c r="I717" s="3"/>
      <c r="J717" s="154">
        <f>ROUND(I717*H717,2)</f>
        <v>0</v>
      </c>
      <c r="K717" s="151" t="s">
        <v>173</v>
      </c>
      <c r="L717" s="24"/>
      <c r="M717" s="155" t="s">
        <v>1</v>
      </c>
      <c r="N717" s="156" t="s">
        <v>33</v>
      </c>
      <c r="O717" s="157">
        <v>0.224</v>
      </c>
      <c r="P717" s="157">
        <f>O717*H717</f>
        <v>83.37369600000001</v>
      </c>
      <c r="Q717" s="157">
        <v>0.000526</v>
      </c>
      <c r="R717" s="157">
        <f>Q717*H717</f>
        <v>0.195779304</v>
      </c>
      <c r="S717" s="157">
        <v>0</v>
      </c>
      <c r="T717" s="158">
        <f>S717*H717</f>
        <v>0</v>
      </c>
      <c r="AR717" s="159" t="s">
        <v>291</v>
      </c>
      <c r="AT717" s="159" t="s">
        <v>169</v>
      </c>
      <c r="AU717" s="159" t="s">
        <v>77</v>
      </c>
      <c r="AY717" s="12" t="s">
        <v>167</v>
      </c>
      <c r="BE717" s="160">
        <f>IF(N717="základní",J717,0)</f>
        <v>0</v>
      </c>
      <c r="BF717" s="160">
        <f>IF(N717="snížená",J717,0)</f>
        <v>0</v>
      </c>
      <c r="BG717" s="160">
        <f>IF(N717="zákl. přenesená",J717,0)</f>
        <v>0</v>
      </c>
      <c r="BH717" s="160">
        <f>IF(N717="sníž. přenesená",J717,0)</f>
        <v>0</v>
      </c>
      <c r="BI717" s="160">
        <f>IF(N717="nulová",J717,0)</f>
        <v>0</v>
      </c>
      <c r="BJ717" s="12" t="s">
        <v>75</v>
      </c>
      <c r="BK717" s="160">
        <f>ROUND(I717*H717,2)</f>
        <v>0</v>
      </c>
      <c r="BL717" s="12" t="s">
        <v>291</v>
      </c>
      <c r="BM717" s="159" t="s">
        <v>1882</v>
      </c>
    </row>
    <row r="718" spans="2:47" s="96" customFormat="1" ht="19.5">
      <c r="B718" s="24"/>
      <c r="D718" s="161" t="s">
        <v>176</v>
      </c>
      <c r="F718" s="162" t="s">
        <v>1883</v>
      </c>
      <c r="L718" s="24"/>
      <c r="M718" s="163"/>
      <c r="N718" s="50"/>
      <c r="O718" s="50"/>
      <c r="P718" s="50"/>
      <c r="Q718" s="50"/>
      <c r="R718" s="50"/>
      <c r="S718" s="50"/>
      <c r="T718" s="51"/>
      <c r="AT718" s="12" t="s">
        <v>176</v>
      </c>
      <c r="AU718" s="12" t="s">
        <v>77</v>
      </c>
    </row>
    <row r="719" spans="2:65" s="96" customFormat="1" ht="24" customHeight="1">
      <c r="B719" s="24"/>
      <c r="C719" s="149" t="s">
        <v>1884</v>
      </c>
      <c r="D719" s="149" t="s">
        <v>169</v>
      </c>
      <c r="E719" s="150" t="s">
        <v>1885</v>
      </c>
      <c r="F719" s="151" t="s">
        <v>1886</v>
      </c>
      <c r="G719" s="152" t="s">
        <v>208</v>
      </c>
      <c r="H719" s="153">
        <v>372.204</v>
      </c>
      <c r="I719" s="3"/>
      <c r="J719" s="154">
        <f>ROUND(I719*H719,2)</f>
        <v>0</v>
      </c>
      <c r="K719" s="151" t="s">
        <v>173</v>
      </c>
      <c r="L719" s="24"/>
      <c r="M719" s="155" t="s">
        <v>1</v>
      </c>
      <c r="N719" s="156" t="s">
        <v>33</v>
      </c>
      <c r="O719" s="157">
        <v>0.229</v>
      </c>
      <c r="P719" s="157">
        <f>O719*H719</f>
        <v>85.234716</v>
      </c>
      <c r="Q719" s="157">
        <v>0.000229</v>
      </c>
      <c r="R719" s="157">
        <f>Q719*H719</f>
        <v>0.085234716</v>
      </c>
      <c r="S719" s="157">
        <v>0</v>
      </c>
      <c r="T719" s="158">
        <f>S719*H719</f>
        <v>0</v>
      </c>
      <c r="AR719" s="159" t="s">
        <v>291</v>
      </c>
      <c r="AT719" s="159" t="s">
        <v>169</v>
      </c>
      <c r="AU719" s="159" t="s">
        <v>77</v>
      </c>
      <c r="AY719" s="12" t="s">
        <v>167</v>
      </c>
      <c r="BE719" s="160">
        <f>IF(N719="základní",J719,0)</f>
        <v>0</v>
      </c>
      <c r="BF719" s="160">
        <f>IF(N719="snížená",J719,0)</f>
        <v>0</v>
      </c>
      <c r="BG719" s="160">
        <f>IF(N719="zákl. přenesená",J719,0)</f>
        <v>0</v>
      </c>
      <c r="BH719" s="160">
        <f>IF(N719="sníž. přenesená",J719,0)</f>
        <v>0</v>
      </c>
      <c r="BI719" s="160">
        <f>IF(N719="nulová",J719,0)</f>
        <v>0</v>
      </c>
      <c r="BJ719" s="12" t="s">
        <v>75</v>
      </c>
      <c r="BK719" s="160">
        <f>ROUND(I719*H719,2)</f>
        <v>0</v>
      </c>
      <c r="BL719" s="12" t="s">
        <v>291</v>
      </c>
      <c r="BM719" s="159" t="s">
        <v>1887</v>
      </c>
    </row>
    <row r="720" spans="2:47" s="96" customFormat="1" ht="19.5">
      <c r="B720" s="24"/>
      <c r="D720" s="161" t="s">
        <v>176</v>
      </c>
      <c r="F720" s="162" t="s">
        <v>1888</v>
      </c>
      <c r="L720" s="24"/>
      <c r="M720" s="163"/>
      <c r="N720" s="50"/>
      <c r="O720" s="50"/>
      <c r="P720" s="50"/>
      <c r="Q720" s="50"/>
      <c r="R720" s="50"/>
      <c r="S720" s="50"/>
      <c r="T720" s="51"/>
      <c r="AT720" s="12" t="s">
        <v>176</v>
      </c>
      <c r="AU720" s="12" t="s">
        <v>77</v>
      </c>
    </row>
    <row r="721" spans="2:65" s="96" customFormat="1" ht="24" customHeight="1">
      <c r="B721" s="24"/>
      <c r="C721" s="149" t="s">
        <v>1889</v>
      </c>
      <c r="D721" s="149" t="s">
        <v>169</v>
      </c>
      <c r="E721" s="150" t="s">
        <v>1890</v>
      </c>
      <c r="F721" s="151" t="s">
        <v>1891</v>
      </c>
      <c r="G721" s="152" t="s">
        <v>208</v>
      </c>
      <c r="H721" s="153">
        <v>372.204</v>
      </c>
      <c r="I721" s="3"/>
      <c r="J721" s="154">
        <f>ROUND(I721*H721,2)</f>
        <v>0</v>
      </c>
      <c r="K721" s="151" t="s">
        <v>173</v>
      </c>
      <c r="L721" s="24"/>
      <c r="M721" s="155" t="s">
        <v>1</v>
      </c>
      <c r="N721" s="156" t="s">
        <v>33</v>
      </c>
      <c r="O721" s="157">
        <v>0.212</v>
      </c>
      <c r="P721" s="157">
        <f>O721*H721</f>
        <v>78.907248</v>
      </c>
      <c r="Q721" s="157">
        <v>0.00048</v>
      </c>
      <c r="R721" s="157">
        <f>Q721*H721</f>
        <v>0.17865792</v>
      </c>
      <c r="S721" s="157">
        <v>0</v>
      </c>
      <c r="T721" s="158">
        <f>S721*H721</f>
        <v>0</v>
      </c>
      <c r="AR721" s="159" t="s">
        <v>291</v>
      </c>
      <c r="AT721" s="159" t="s">
        <v>169</v>
      </c>
      <c r="AU721" s="159" t="s">
        <v>77</v>
      </c>
      <c r="AY721" s="12" t="s">
        <v>167</v>
      </c>
      <c r="BE721" s="160">
        <f>IF(N721="základní",J721,0)</f>
        <v>0</v>
      </c>
      <c r="BF721" s="160">
        <f>IF(N721="snížená",J721,0)</f>
        <v>0</v>
      </c>
      <c r="BG721" s="160">
        <f>IF(N721="zákl. přenesená",J721,0)</f>
        <v>0</v>
      </c>
      <c r="BH721" s="160">
        <f>IF(N721="sníž. přenesená",J721,0)</f>
        <v>0</v>
      </c>
      <c r="BI721" s="160">
        <f>IF(N721="nulová",J721,0)</f>
        <v>0</v>
      </c>
      <c r="BJ721" s="12" t="s">
        <v>75</v>
      </c>
      <c r="BK721" s="160">
        <f>ROUND(I721*H721,2)</f>
        <v>0</v>
      </c>
      <c r="BL721" s="12" t="s">
        <v>291</v>
      </c>
      <c r="BM721" s="159" t="s">
        <v>1892</v>
      </c>
    </row>
    <row r="722" spans="2:47" s="96" customFormat="1" ht="19.5">
      <c r="B722" s="24"/>
      <c r="D722" s="161" t="s">
        <v>176</v>
      </c>
      <c r="F722" s="162" t="s">
        <v>1893</v>
      </c>
      <c r="L722" s="24"/>
      <c r="M722" s="163"/>
      <c r="N722" s="50"/>
      <c r="O722" s="50"/>
      <c r="P722" s="50"/>
      <c r="Q722" s="50"/>
      <c r="R722" s="50"/>
      <c r="S722" s="50"/>
      <c r="T722" s="51"/>
      <c r="AT722" s="12" t="s">
        <v>176</v>
      </c>
      <c r="AU722" s="12" t="s">
        <v>77</v>
      </c>
    </row>
    <row r="723" spans="2:51" s="165" customFormat="1" ht="12">
      <c r="B723" s="164"/>
      <c r="D723" s="161" t="s">
        <v>178</v>
      </c>
      <c r="E723" s="166" t="s">
        <v>1</v>
      </c>
      <c r="F723" s="167" t="s">
        <v>1894</v>
      </c>
      <c r="H723" s="166" t="s">
        <v>1</v>
      </c>
      <c r="L723" s="164"/>
      <c r="M723" s="168"/>
      <c r="N723" s="169"/>
      <c r="O723" s="169"/>
      <c r="P723" s="169"/>
      <c r="Q723" s="169"/>
      <c r="R723" s="169"/>
      <c r="S723" s="169"/>
      <c r="T723" s="170"/>
      <c r="AT723" s="166" t="s">
        <v>178</v>
      </c>
      <c r="AU723" s="166" t="s">
        <v>77</v>
      </c>
      <c r="AV723" s="165" t="s">
        <v>75</v>
      </c>
      <c r="AW723" s="165" t="s">
        <v>25</v>
      </c>
      <c r="AX723" s="165" t="s">
        <v>68</v>
      </c>
      <c r="AY723" s="166" t="s">
        <v>167</v>
      </c>
    </row>
    <row r="724" spans="2:51" s="165" customFormat="1" ht="12">
      <c r="B724" s="164"/>
      <c r="D724" s="161" t="s">
        <v>178</v>
      </c>
      <c r="E724" s="166" t="s">
        <v>1</v>
      </c>
      <c r="F724" s="167" t="s">
        <v>1895</v>
      </c>
      <c r="H724" s="166" t="s">
        <v>1</v>
      </c>
      <c r="L724" s="164"/>
      <c r="M724" s="168"/>
      <c r="N724" s="169"/>
      <c r="O724" s="169"/>
      <c r="P724" s="169"/>
      <c r="Q724" s="169"/>
      <c r="R724" s="169"/>
      <c r="S724" s="169"/>
      <c r="T724" s="170"/>
      <c r="AT724" s="166" t="s">
        <v>178</v>
      </c>
      <c r="AU724" s="166" t="s">
        <v>77</v>
      </c>
      <c r="AV724" s="165" t="s">
        <v>75</v>
      </c>
      <c r="AW724" s="165" t="s">
        <v>25</v>
      </c>
      <c r="AX724" s="165" t="s">
        <v>68</v>
      </c>
      <c r="AY724" s="166" t="s">
        <v>167</v>
      </c>
    </row>
    <row r="725" spans="2:51" s="165" customFormat="1" ht="12">
      <c r="B725" s="164"/>
      <c r="D725" s="161" t="s">
        <v>178</v>
      </c>
      <c r="E725" s="166" t="s">
        <v>1</v>
      </c>
      <c r="F725" s="167" t="s">
        <v>1876</v>
      </c>
      <c r="H725" s="166" t="s">
        <v>1</v>
      </c>
      <c r="L725" s="164"/>
      <c r="M725" s="168"/>
      <c r="N725" s="169"/>
      <c r="O725" s="169"/>
      <c r="P725" s="169"/>
      <c r="Q725" s="169"/>
      <c r="R725" s="169"/>
      <c r="S725" s="169"/>
      <c r="T725" s="170"/>
      <c r="AT725" s="166" t="s">
        <v>178</v>
      </c>
      <c r="AU725" s="166" t="s">
        <v>77</v>
      </c>
      <c r="AV725" s="165" t="s">
        <v>75</v>
      </c>
      <c r="AW725" s="165" t="s">
        <v>25</v>
      </c>
      <c r="AX725" s="165" t="s">
        <v>68</v>
      </c>
      <c r="AY725" s="166" t="s">
        <v>167</v>
      </c>
    </row>
    <row r="726" spans="2:51" s="172" customFormat="1" ht="12">
      <c r="B726" s="171"/>
      <c r="D726" s="161" t="s">
        <v>178</v>
      </c>
      <c r="E726" s="173" t="s">
        <v>1</v>
      </c>
      <c r="F726" s="174" t="s">
        <v>1877</v>
      </c>
      <c r="H726" s="175">
        <v>130.82</v>
      </c>
      <c r="L726" s="171"/>
      <c r="M726" s="176"/>
      <c r="N726" s="177"/>
      <c r="O726" s="177"/>
      <c r="P726" s="177"/>
      <c r="Q726" s="177"/>
      <c r="R726" s="177"/>
      <c r="S726" s="177"/>
      <c r="T726" s="178"/>
      <c r="AT726" s="173" t="s">
        <v>178</v>
      </c>
      <c r="AU726" s="173" t="s">
        <v>77</v>
      </c>
      <c r="AV726" s="172" t="s">
        <v>77</v>
      </c>
      <c r="AW726" s="172" t="s">
        <v>25</v>
      </c>
      <c r="AX726" s="172" t="s">
        <v>68</v>
      </c>
      <c r="AY726" s="173" t="s">
        <v>167</v>
      </c>
    </row>
    <row r="727" spans="2:51" s="172" customFormat="1" ht="12">
      <c r="B727" s="171"/>
      <c r="D727" s="161" t="s">
        <v>178</v>
      </c>
      <c r="E727" s="173" t="s">
        <v>1</v>
      </c>
      <c r="F727" s="174" t="s">
        <v>1878</v>
      </c>
      <c r="H727" s="175">
        <v>241.384</v>
      </c>
      <c r="L727" s="171"/>
      <c r="M727" s="176"/>
      <c r="N727" s="177"/>
      <c r="O727" s="177"/>
      <c r="P727" s="177"/>
      <c r="Q727" s="177"/>
      <c r="R727" s="177"/>
      <c r="S727" s="177"/>
      <c r="T727" s="178"/>
      <c r="AT727" s="173" t="s">
        <v>178</v>
      </c>
      <c r="AU727" s="173" t="s">
        <v>77</v>
      </c>
      <c r="AV727" s="172" t="s">
        <v>77</v>
      </c>
      <c r="AW727" s="172" t="s">
        <v>25</v>
      </c>
      <c r="AX727" s="172" t="s">
        <v>68</v>
      </c>
      <c r="AY727" s="173" t="s">
        <v>167</v>
      </c>
    </row>
    <row r="728" spans="2:51" s="180" customFormat="1" ht="12">
      <c r="B728" s="179"/>
      <c r="D728" s="161" t="s">
        <v>178</v>
      </c>
      <c r="E728" s="181" t="s">
        <v>1</v>
      </c>
      <c r="F728" s="182" t="s">
        <v>204</v>
      </c>
      <c r="H728" s="183">
        <v>372.204</v>
      </c>
      <c r="L728" s="179"/>
      <c r="M728" s="224"/>
      <c r="N728" s="225"/>
      <c r="O728" s="225"/>
      <c r="P728" s="225"/>
      <c r="Q728" s="225"/>
      <c r="R728" s="225"/>
      <c r="S728" s="225"/>
      <c r="T728" s="226"/>
      <c r="AT728" s="181" t="s">
        <v>178</v>
      </c>
      <c r="AU728" s="181" t="s">
        <v>77</v>
      </c>
      <c r="AV728" s="180" t="s">
        <v>174</v>
      </c>
      <c r="AW728" s="180" t="s">
        <v>25</v>
      </c>
      <c r="AX728" s="180" t="s">
        <v>75</v>
      </c>
      <c r="AY728" s="181" t="s">
        <v>167</v>
      </c>
    </row>
    <row r="729" spans="2:12" s="96" customFormat="1" ht="6.95" customHeight="1">
      <c r="B729" s="38"/>
      <c r="C729" s="39"/>
      <c r="D729" s="39"/>
      <c r="E729" s="39"/>
      <c r="F729" s="39"/>
      <c r="G729" s="39"/>
      <c r="H729" s="39"/>
      <c r="I729" s="39"/>
      <c r="J729" s="39"/>
      <c r="K729" s="39"/>
      <c r="L729" s="24"/>
    </row>
    <row r="730" s="11" customFormat="1" ht="12"/>
    <row r="731" s="11" customFormat="1" ht="12"/>
  </sheetData>
  <sheetProtection password="C441" sheet="1" objects="1" scenarios="1"/>
  <autoFilter ref="C148:K728"/>
  <mergeCells count="12">
    <mergeCell ref="E141:H141"/>
    <mergeCell ref="L2:V2"/>
    <mergeCell ref="E85:H85"/>
    <mergeCell ref="E87:H87"/>
    <mergeCell ref="E89:H89"/>
    <mergeCell ref="E137:H137"/>
    <mergeCell ref="E139:H139"/>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303"/>
  <sheetViews>
    <sheetView showGridLines="0" workbookViewId="0" topLeftCell="A1">
      <selection activeCell="A2" sqref="A2"/>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s="11" customFormat="1" ht="12"/>
    <row r="2" spans="12:46" s="11" customFormat="1" ht="36.95" customHeight="1">
      <c r="L2" s="413" t="s">
        <v>5</v>
      </c>
      <c r="M2" s="408"/>
      <c r="N2" s="408"/>
      <c r="O2" s="408"/>
      <c r="P2" s="408"/>
      <c r="Q2" s="408"/>
      <c r="R2" s="408"/>
      <c r="S2" s="408"/>
      <c r="T2" s="408"/>
      <c r="U2" s="408"/>
      <c r="V2" s="408"/>
      <c r="AT2" s="12" t="s">
        <v>88</v>
      </c>
    </row>
    <row r="3" spans="2:46" s="11" customFormat="1" ht="6.95" customHeight="1">
      <c r="B3" s="13"/>
      <c r="C3" s="14"/>
      <c r="D3" s="14"/>
      <c r="E3" s="14"/>
      <c r="F3" s="14"/>
      <c r="G3" s="14"/>
      <c r="H3" s="14"/>
      <c r="I3" s="14"/>
      <c r="J3" s="14"/>
      <c r="K3" s="14"/>
      <c r="L3" s="15"/>
      <c r="AT3" s="12" t="s">
        <v>77</v>
      </c>
    </row>
    <row r="4" spans="2:46" s="11" customFormat="1" ht="24.95" customHeight="1">
      <c r="B4" s="15"/>
      <c r="D4" s="16" t="s">
        <v>118</v>
      </c>
      <c r="L4" s="15"/>
      <c r="M4" s="94" t="s">
        <v>10</v>
      </c>
      <c r="AT4" s="12" t="s">
        <v>3</v>
      </c>
    </row>
    <row r="5" spans="2:12" s="11" customFormat="1" ht="6.95" customHeight="1">
      <c r="B5" s="15"/>
      <c r="L5" s="15"/>
    </row>
    <row r="6" spans="2:12" s="11" customFormat="1" ht="12" customHeight="1">
      <c r="B6" s="15"/>
      <c r="D6" s="95" t="s">
        <v>14</v>
      </c>
      <c r="L6" s="15"/>
    </row>
    <row r="7" spans="2:12" s="11" customFormat="1" ht="24.75" customHeight="1">
      <c r="B7" s="15"/>
      <c r="E7" s="440" t="str">
        <f>'Rekapitulace stavby'!K6</f>
        <v>2. etapa modernizace obj. č. 306 (hangár H53) - části západ a úseků části východ situovaného v areálu LOM PRAHA s.p. na letišti Praha – Kbely</v>
      </c>
      <c r="F7" s="441"/>
      <c r="G7" s="441"/>
      <c r="H7" s="441"/>
      <c r="L7" s="15"/>
    </row>
    <row r="8" spans="2:12" s="96" customFormat="1" ht="12" customHeight="1">
      <c r="B8" s="24"/>
      <c r="D8" s="95" t="s">
        <v>119</v>
      </c>
      <c r="L8" s="24"/>
    </row>
    <row r="9" spans="2:12" s="96" customFormat="1" ht="36.95" customHeight="1">
      <c r="B9" s="24"/>
      <c r="E9" s="427" t="s">
        <v>1896</v>
      </c>
      <c r="F9" s="439"/>
      <c r="G9" s="439"/>
      <c r="H9" s="439"/>
      <c r="L9" s="24"/>
    </row>
    <row r="10" spans="2:12" s="96" customFormat="1" ht="12">
      <c r="B10" s="24"/>
      <c r="L10" s="24"/>
    </row>
    <row r="11" spans="2:12" s="96" customFormat="1" ht="12" customHeight="1">
      <c r="B11" s="24"/>
      <c r="D11" s="95" t="s">
        <v>15</v>
      </c>
      <c r="F11" s="21" t="s">
        <v>1</v>
      </c>
      <c r="I11" s="95" t="s">
        <v>16</v>
      </c>
      <c r="J11" s="21" t="s">
        <v>1</v>
      </c>
      <c r="L11" s="24"/>
    </row>
    <row r="12" spans="2:12" s="96" customFormat="1" ht="12" customHeight="1">
      <c r="B12" s="24"/>
      <c r="D12" s="95" t="s">
        <v>17</v>
      </c>
      <c r="F12" s="21" t="s">
        <v>2872</v>
      </c>
      <c r="I12" s="95" t="s">
        <v>18</v>
      </c>
      <c r="J12" s="93">
        <f>'Rekapitulace stavby'!AN8</f>
        <v>43760</v>
      </c>
      <c r="L12" s="24"/>
    </row>
    <row r="13" spans="2:12" s="96" customFormat="1" ht="10.9" customHeight="1">
      <c r="B13" s="24"/>
      <c r="L13" s="24"/>
    </row>
    <row r="14" spans="2:12" s="96" customFormat="1" ht="12" customHeight="1">
      <c r="B14" s="24"/>
      <c r="D14" s="95" t="s">
        <v>19</v>
      </c>
      <c r="I14" s="95" t="s">
        <v>20</v>
      </c>
      <c r="J14" s="21" t="s">
        <v>2874</v>
      </c>
      <c r="L14" s="24"/>
    </row>
    <row r="15" spans="2:12" s="96" customFormat="1" ht="18" customHeight="1">
      <c r="B15" s="24"/>
      <c r="E15" s="21" t="s">
        <v>2873</v>
      </c>
      <c r="I15" s="95" t="s">
        <v>21</v>
      </c>
      <c r="J15" s="21" t="s">
        <v>2875</v>
      </c>
      <c r="L15" s="24"/>
    </row>
    <row r="16" spans="2:12" s="96" customFormat="1" ht="6.95" customHeight="1">
      <c r="B16" s="24"/>
      <c r="L16" s="24"/>
    </row>
    <row r="17" spans="2:12" s="96" customFormat="1" ht="12" customHeight="1">
      <c r="B17" s="24"/>
      <c r="D17" s="95" t="s">
        <v>22</v>
      </c>
      <c r="I17" s="95" t="s">
        <v>20</v>
      </c>
      <c r="J17" s="91">
        <f>'Rekapitulace stavby'!AN13</f>
        <v>0</v>
      </c>
      <c r="L17" s="24"/>
    </row>
    <row r="18" spans="2:12" s="96" customFormat="1" ht="18" customHeight="1">
      <c r="B18" s="24"/>
      <c r="E18" s="442">
        <f>'Rekapitulace stavby'!E14</f>
        <v>0</v>
      </c>
      <c r="F18" s="442"/>
      <c r="G18" s="442"/>
      <c r="H18" s="442"/>
      <c r="I18" s="95" t="s">
        <v>21</v>
      </c>
      <c r="J18" s="91">
        <f>'Rekapitulace stavby'!AN14</f>
        <v>0</v>
      </c>
      <c r="L18" s="24"/>
    </row>
    <row r="19" spans="2:12" s="96" customFormat="1" ht="6.95" customHeight="1">
      <c r="B19" s="24"/>
      <c r="L19" s="24"/>
    </row>
    <row r="20" spans="2:12" s="96" customFormat="1" ht="12" customHeight="1">
      <c r="B20" s="24"/>
      <c r="D20" s="95" t="s">
        <v>23</v>
      </c>
      <c r="I20" s="95" t="s">
        <v>20</v>
      </c>
      <c r="J20" s="21" t="s">
        <v>1</v>
      </c>
      <c r="L20" s="24"/>
    </row>
    <row r="21" spans="2:12" s="96" customFormat="1" ht="18" customHeight="1">
      <c r="B21" s="24"/>
      <c r="E21" s="21" t="s">
        <v>24</v>
      </c>
      <c r="I21" s="95" t="s">
        <v>21</v>
      </c>
      <c r="J21" s="21" t="s">
        <v>1</v>
      </c>
      <c r="L21" s="24"/>
    </row>
    <row r="22" spans="2:12" s="96" customFormat="1" ht="6.95" customHeight="1">
      <c r="B22" s="24"/>
      <c r="L22" s="24"/>
    </row>
    <row r="23" spans="2:12" s="96" customFormat="1" ht="12" customHeight="1">
      <c r="B23" s="24"/>
      <c r="D23" s="95" t="s">
        <v>26</v>
      </c>
      <c r="I23" s="95" t="s">
        <v>20</v>
      </c>
      <c r="J23" s="21" t="str">
        <f>IF('Rekapitulace stavby'!AN19="","",'Rekapitulace stavby'!AN19)</f>
        <v/>
      </c>
      <c r="L23" s="24"/>
    </row>
    <row r="24" spans="2:12" s="96" customFormat="1" ht="18" customHeight="1">
      <c r="B24" s="24"/>
      <c r="E24" s="91" t="str">
        <f>IF('Rekapitulace stavby'!E20="","",'Rekapitulace stavby'!E20)</f>
        <v/>
      </c>
      <c r="F24" s="92"/>
      <c r="G24" s="92"/>
      <c r="H24" s="92"/>
      <c r="I24" s="95" t="s">
        <v>21</v>
      </c>
      <c r="J24" s="21" t="str">
        <f>IF('Rekapitulace stavby'!AN20="","",'Rekapitulace stavby'!AN20)</f>
        <v/>
      </c>
      <c r="L24" s="24"/>
    </row>
    <row r="25" spans="2:12" s="96" customFormat="1" ht="6.95" customHeight="1">
      <c r="B25" s="24"/>
      <c r="L25" s="24"/>
    </row>
    <row r="26" spans="2:12" s="96" customFormat="1" ht="12" customHeight="1">
      <c r="B26" s="24"/>
      <c r="D26" s="95" t="s">
        <v>27</v>
      </c>
      <c r="L26" s="24"/>
    </row>
    <row r="27" spans="2:12" s="98" customFormat="1" ht="16.5" customHeight="1">
      <c r="B27" s="97"/>
      <c r="D27" s="230"/>
      <c r="E27" s="414" t="s">
        <v>1</v>
      </c>
      <c r="F27" s="414"/>
      <c r="G27" s="414"/>
      <c r="H27" s="414"/>
      <c r="L27" s="97"/>
    </row>
    <row r="28" spans="2:12" s="96" customFormat="1" ht="6.95" customHeight="1">
      <c r="B28" s="24"/>
      <c r="L28" s="24"/>
    </row>
    <row r="29" spans="2:12" s="96" customFormat="1" ht="6.95" customHeight="1">
      <c r="B29" s="24"/>
      <c r="D29" s="48"/>
      <c r="E29" s="48"/>
      <c r="F29" s="48"/>
      <c r="G29" s="48"/>
      <c r="H29" s="48"/>
      <c r="I29" s="48"/>
      <c r="J29" s="48"/>
      <c r="K29" s="48"/>
      <c r="L29" s="24"/>
    </row>
    <row r="30" spans="2:12" s="96" customFormat="1" ht="25.35" customHeight="1">
      <c r="B30" s="24"/>
      <c r="D30" s="99" t="s">
        <v>28</v>
      </c>
      <c r="J30" s="100">
        <f>ROUND(J122,2)</f>
        <v>0</v>
      </c>
      <c r="L30" s="24"/>
    </row>
    <row r="31" spans="2:12" s="96" customFormat="1" ht="6.95" customHeight="1">
      <c r="B31" s="24"/>
      <c r="D31" s="48"/>
      <c r="E31" s="48"/>
      <c r="F31" s="48"/>
      <c r="G31" s="48"/>
      <c r="H31" s="48"/>
      <c r="I31" s="48"/>
      <c r="J31" s="48"/>
      <c r="K31" s="48"/>
      <c r="L31" s="24"/>
    </row>
    <row r="32" spans="2:12" s="96" customFormat="1" ht="14.45" customHeight="1">
      <c r="B32" s="24"/>
      <c r="F32" s="101" t="s">
        <v>30</v>
      </c>
      <c r="I32" s="101" t="s">
        <v>29</v>
      </c>
      <c r="J32" s="101" t="s">
        <v>31</v>
      </c>
      <c r="L32" s="24"/>
    </row>
    <row r="33" spans="2:12" s="96" customFormat="1" ht="14.45" customHeight="1">
      <c r="B33" s="24"/>
      <c r="D33" s="102" t="s">
        <v>32</v>
      </c>
      <c r="E33" s="95" t="s">
        <v>33</v>
      </c>
      <c r="F33" s="103">
        <f>ROUND((SUM(BE122:BE302)),2)</f>
        <v>0</v>
      </c>
      <c r="I33" s="104">
        <v>0.21</v>
      </c>
      <c r="J33" s="103">
        <f>ROUND(((SUM(BE122:BE302))*I33),2)</f>
        <v>0</v>
      </c>
      <c r="L33" s="24"/>
    </row>
    <row r="34" spans="2:12" s="96" customFormat="1" ht="14.45" customHeight="1">
      <c r="B34" s="24"/>
      <c r="E34" s="95" t="s">
        <v>34</v>
      </c>
      <c r="F34" s="103">
        <f>ROUND((SUM(BF122:BF302)),2)</f>
        <v>0</v>
      </c>
      <c r="I34" s="104">
        <v>0.15</v>
      </c>
      <c r="J34" s="103">
        <f>ROUND(((SUM(BF122:BF302))*I34),2)</f>
        <v>0</v>
      </c>
      <c r="L34" s="24"/>
    </row>
    <row r="35" spans="2:12" s="96" customFormat="1" ht="14.45" customHeight="1" hidden="1">
      <c r="B35" s="24"/>
      <c r="E35" s="95" t="s">
        <v>35</v>
      </c>
      <c r="F35" s="103">
        <f>ROUND((SUM(BG122:BG302)),2)</f>
        <v>0</v>
      </c>
      <c r="I35" s="104">
        <v>0.21</v>
      </c>
      <c r="J35" s="103">
        <f>0</f>
        <v>0</v>
      </c>
      <c r="L35" s="24"/>
    </row>
    <row r="36" spans="2:12" s="96" customFormat="1" ht="14.45" customHeight="1" hidden="1">
      <c r="B36" s="24"/>
      <c r="E36" s="95" t="s">
        <v>36</v>
      </c>
      <c r="F36" s="103">
        <f>ROUND((SUM(BH122:BH302)),2)</f>
        <v>0</v>
      </c>
      <c r="I36" s="104">
        <v>0.15</v>
      </c>
      <c r="J36" s="103">
        <f>0</f>
        <v>0</v>
      </c>
      <c r="L36" s="24"/>
    </row>
    <row r="37" spans="2:12" s="96" customFormat="1" ht="14.45" customHeight="1" hidden="1">
      <c r="B37" s="24"/>
      <c r="E37" s="95" t="s">
        <v>37</v>
      </c>
      <c r="F37" s="103">
        <f>ROUND((SUM(BI122:BI302)),2)</f>
        <v>0</v>
      </c>
      <c r="I37" s="104">
        <v>0</v>
      </c>
      <c r="J37" s="103">
        <f>0</f>
        <v>0</v>
      </c>
      <c r="L37" s="24"/>
    </row>
    <row r="38" spans="2:12" s="96" customFormat="1" ht="6.95" customHeight="1">
      <c r="B38" s="24"/>
      <c r="L38" s="24"/>
    </row>
    <row r="39" spans="2:12" s="96" customFormat="1" ht="25.35" customHeight="1">
      <c r="B39" s="24"/>
      <c r="C39" s="105"/>
      <c r="D39" s="106" t="s">
        <v>38</v>
      </c>
      <c r="E39" s="52"/>
      <c r="F39" s="52"/>
      <c r="G39" s="107" t="s">
        <v>39</v>
      </c>
      <c r="H39" s="108" t="s">
        <v>40</v>
      </c>
      <c r="I39" s="52"/>
      <c r="J39" s="109">
        <f>SUM(J30:J37)</f>
        <v>0</v>
      </c>
      <c r="K39" s="110"/>
      <c r="L39" s="24"/>
    </row>
    <row r="40" spans="2:12" s="96" customFormat="1" ht="14.45" customHeight="1">
      <c r="B40" s="24"/>
      <c r="L40" s="24"/>
    </row>
    <row r="41" spans="2:12" s="11" customFormat="1" ht="14.45" customHeight="1">
      <c r="B41" s="15"/>
      <c r="L41" s="15"/>
    </row>
    <row r="42" spans="2:12" s="11" customFormat="1" ht="14.45" customHeight="1">
      <c r="B42" s="15"/>
      <c r="L42" s="15"/>
    </row>
    <row r="43" spans="2:12" s="11" customFormat="1" ht="14.45" customHeight="1">
      <c r="B43" s="15"/>
      <c r="L43" s="15"/>
    </row>
    <row r="44" spans="2:12" s="11" customFormat="1" ht="14.45" customHeight="1">
      <c r="B44" s="15"/>
      <c r="L44" s="15"/>
    </row>
    <row r="45" spans="2:12" s="11" customFormat="1" ht="14.45" customHeight="1">
      <c r="B45" s="15"/>
      <c r="L45" s="15"/>
    </row>
    <row r="46" spans="2:12" s="11" customFormat="1" ht="14.45" customHeight="1">
      <c r="B46" s="15"/>
      <c r="L46" s="15"/>
    </row>
    <row r="47" spans="2:12" s="11" customFormat="1" ht="14.45" customHeight="1">
      <c r="B47" s="15"/>
      <c r="L47" s="15"/>
    </row>
    <row r="48" spans="2:12" s="11" customFormat="1" ht="14.45" customHeight="1">
      <c r="B48" s="15"/>
      <c r="L48" s="15"/>
    </row>
    <row r="49" spans="2:12" s="11" customFormat="1" ht="14.45" customHeight="1">
      <c r="B49" s="15"/>
      <c r="L49" s="15"/>
    </row>
    <row r="50" spans="2:12" s="96" customFormat="1" ht="14.45" customHeight="1">
      <c r="B50" s="24"/>
      <c r="D50" s="35" t="s">
        <v>41</v>
      </c>
      <c r="E50" s="36"/>
      <c r="F50" s="36"/>
      <c r="G50" s="35" t="s">
        <v>42</v>
      </c>
      <c r="H50" s="36"/>
      <c r="I50" s="36"/>
      <c r="J50" s="36"/>
      <c r="K50" s="36"/>
      <c r="L50" s="24"/>
    </row>
    <row r="51" spans="2:12" s="11" customFormat="1" ht="12">
      <c r="B51" s="15"/>
      <c r="L51" s="15"/>
    </row>
    <row r="52" spans="2:12" s="11" customFormat="1" ht="12">
      <c r="B52" s="15"/>
      <c r="L52" s="15"/>
    </row>
    <row r="53" spans="2:12" s="11" customFormat="1" ht="12">
      <c r="B53" s="15"/>
      <c r="L53" s="15"/>
    </row>
    <row r="54" spans="2:12" s="11" customFormat="1" ht="12">
      <c r="B54" s="15"/>
      <c r="L54" s="15"/>
    </row>
    <row r="55" spans="2:12" s="11" customFormat="1" ht="12">
      <c r="B55" s="15"/>
      <c r="L55" s="15"/>
    </row>
    <row r="56" spans="2:12" s="11" customFormat="1" ht="12">
      <c r="B56" s="15"/>
      <c r="L56" s="15"/>
    </row>
    <row r="57" spans="2:12" s="11" customFormat="1" ht="12">
      <c r="B57" s="15"/>
      <c r="L57" s="15"/>
    </row>
    <row r="58" spans="2:12" s="11" customFormat="1" ht="12">
      <c r="B58" s="15"/>
      <c r="L58" s="15"/>
    </row>
    <row r="59" spans="2:12" s="11" customFormat="1" ht="12">
      <c r="B59" s="15"/>
      <c r="L59" s="15"/>
    </row>
    <row r="60" spans="2:12" s="11" customFormat="1" ht="12">
      <c r="B60" s="15"/>
      <c r="L60" s="15"/>
    </row>
    <row r="61" spans="2:12" s="96" customFormat="1" ht="12.75">
      <c r="B61" s="24"/>
      <c r="D61" s="37" t="s">
        <v>43</v>
      </c>
      <c r="E61" s="28"/>
      <c r="F61" s="111" t="s">
        <v>44</v>
      </c>
      <c r="G61" s="37" t="s">
        <v>43</v>
      </c>
      <c r="H61" s="28"/>
      <c r="I61" s="28"/>
      <c r="J61" s="112" t="s">
        <v>44</v>
      </c>
      <c r="K61" s="28"/>
      <c r="L61" s="24"/>
    </row>
    <row r="62" spans="2:12" s="11" customFormat="1" ht="12">
      <c r="B62" s="15"/>
      <c r="L62" s="15"/>
    </row>
    <row r="63" spans="2:12" s="11" customFormat="1" ht="12">
      <c r="B63" s="15"/>
      <c r="L63" s="15"/>
    </row>
    <row r="64" spans="2:12" s="11" customFormat="1" ht="12">
      <c r="B64" s="15"/>
      <c r="L64" s="15"/>
    </row>
    <row r="65" spans="2:12" s="96" customFormat="1" ht="12.75">
      <c r="B65" s="24"/>
      <c r="D65" s="35" t="s">
        <v>45</v>
      </c>
      <c r="E65" s="36"/>
      <c r="F65" s="36"/>
      <c r="G65" s="35" t="s">
        <v>46</v>
      </c>
      <c r="H65" s="36"/>
      <c r="I65" s="36"/>
      <c r="J65" s="36"/>
      <c r="K65" s="36"/>
      <c r="L65" s="24"/>
    </row>
    <row r="66" spans="2:12" s="11" customFormat="1" ht="12">
      <c r="B66" s="15"/>
      <c r="L66" s="15"/>
    </row>
    <row r="67" spans="2:12" s="11" customFormat="1" ht="12">
      <c r="B67" s="15"/>
      <c r="L67" s="15"/>
    </row>
    <row r="68" spans="2:12" s="11" customFormat="1" ht="12">
      <c r="B68" s="15"/>
      <c r="L68" s="15"/>
    </row>
    <row r="69" spans="2:12" s="11" customFormat="1" ht="12">
      <c r="B69" s="15"/>
      <c r="L69" s="15"/>
    </row>
    <row r="70" spans="2:12" s="11" customFormat="1" ht="12">
      <c r="B70" s="15"/>
      <c r="L70" s="15"/>
    </row>
    <row r="71" spans="2:12" s="11" customFormat="1" ht="12">
      <c r="B71" s="15"/>
      <c r="L71" s="15"/>
    </row>
    <row r="72" spans="2:12" s="11" customFormat="1" ht="12">
      <c r="B72" s="15"/>
      <c r="L72" s="15"/>
    </row>
    <row r="73" spans="2:12" s="11" customFormat="1" ht="12">
      <c r="B73" s="15"/>
      <c r="L73" s="15"/>
    </row>
    <row r="74" spans="2:12" s="11" customFormat="1" ht="12">
      <c r="B74" s="15"/>
      <c r="L74" s="15"/>
    </row>
    <row r="75" spans="2:12" s="11" customFormat="1" ht="12">
      <c r="B75" s="15"/>
      <c r="L75" s="15"/>
    </row>
    <row r="76" spans="2:12" s="96" customFormat="1" ht="12.75">
      <c r="B76" s="24"/>
      <c r="D76" s="37" t="s">
        <v>43</v>
      </c>
      <c r="E76" s="28"/>
      <c r="F76" s="111" t="s">
        <v>44</v>
      </c>
      <c r="G76" s="37" t="s">
        <v>43</v>
      </c>
      <c r="H76" s="28"/>
      <c r="I76" s="28"/>
      <c r="J76" s="112" t="s">
        <v>44</v>
      </c>
      <c r="K76" s="28"/>
      <c r="L76" s="24"/>
    </row>
    <row r="77" spans="2:12" s="96" customFormat="1" ht="14.45" customHeight="1">
      <c r="B77" s="38"/>
      <c r="C77" s="39"/>
      <c r="D77" s="39"/>
      <c r="E77" s="39"/>
      <c r="F77" s="39"/>
      <c r="G77" s="39"/>
      <c r="H77" s="39"/>
      <c r="I77" s="39"/>
      <c r="J77" s="39"/>
      <c r="K77" s="39"/>
      <c r="L77" s="24"/>
    </row>
    <row r="78" s="11" customFormat="1" ht="12"/>
    <row r="79" s="11" customFormat="1" ht="12"/>
    <row r="80" s="11" customFormat="1" ht="12"/>
    <row r="81" spans="2:12" s="96" customFormat="1" ht="6.95" customHeight="1">
      <c r="B81" s="40"/>
      <c r="C81" s="41"/>
      <c r="D81" s="41"/>
      <c r="E81" s="41"/>
      <c r="F81" s="41"/>
      <c r="G81" s="41"/>
      <c r="H81" s="41"/>
      <c r="I81" s="41"/>
      <c r="J81" s="41"/>
      <c r="K81" s="41"/>
      <c r="L81" s="24"/>
    </row>
    <row r="82" spans="2:12" s="96" customFormat="1" ht="24.95" customHeight="1">
      <c r="B82" s="24"/>
      <c r="C82" s="16" t="s">
        <v>123</v>
      </c>
      <c r="L82" s="24"/>
    </row>
    <row r="83" spans="2:12" s="96" customFormat="1" ht="6.95" customHeight="1">
      <c r="B83" s="24"/>
      <c r="L83" s="24"/>
    </row>
    <row r="84" spans="2:12" s="96" customFormat="1" ht="12" customHeight="1">
      <c r="B84" s="24"/>
      <c r="C84" s="95" t="s">
        <v>14</v>
      </c>
      <c r="L84" s="24"/>
    </row>
    <row r="85" spans="2:12" s="96" customFormat="1" ht="24.75" customHeight="1">
      <c r="B85" s="24"/>
      <c r="E85" s="440" t="str">
        <f>E7</f>
        <v>2. etapa modernizace obj. č. 306 (hangár H53) - části západ a úseků části východ situovaného v areálu LOM PRAHA s.p. na letišti Praha – Kbely</v>
      </c>
      <c r="F85" s="441"/>
      <c r="G85" s="441"/>
      <c r="H85" s="441"/>
      <c r="L85" s="24"/>
    </row>
    <row r="86" spans="2:12" s="96" customFormat="1" ht="12" customHeight="1">
      <c r="B86" s="24"/>
      <c r="C86" s="95" t="s">
        <v>119</v>
      </c>
      <c r="L86" s="24"/>
    </row>
    <row r="87" spans="2:12" s="96" customFormat="1" ht="16.5" customHeight="1">
      <c r="B87" s="24"/>
      <c r="E87" s="427" t="str">
        <f>E9</f>
        <v>02 - Vytápění - část západ</v>
      </c>
      <c r="F87" s="439"/>
      <c r="G87" s="439"/>
      <c r="H87" s="439"/>
      <c r="L87" s="24"/>
    </row>
    <row r="88" spans="2:12" s="96" customFormat="1" ht="6.95" customHeight="1">
      <c r="B88" s="24"/>
      <c r="L88" s="24"/>
    </row>
    <row r="89" spans="2:12" s="96" customFormat="1" ht="12" customHeight="1">
      <c r="B89" s="24"/>
      <c r="C89" s="95" t="s">
        <v>17</v>
      </c>
      <c r="F89" s="21" t="str">
        <f>F12</f>
        <v>Areál LOM PRAHA s.p., Praha 9 - Kbely</v>
      </c>
      <c r="I89" s="95" t="s">
        <v>18</v>
      </c>
      <c r="J89" s="113">
        <f>IF(J12="","",J12)</f>
        <v>43760</v>
      </c>
      <c r="L89" s="24"/>
    </row>
    <row r="90" spans="2:12" s="96" customFormat="1" ht="6.95" customHeight="1">
      <c r="B90" s="24"/>
      <c r="L90" s="24"/>
    </row>
    <row r="91" spans="2:12" s="96" customFormat="1" ht="27.95" customHeight="1">
      <c r="B91" s="24"/>
      <c r="C91" s="95" t="s">
        <v>19</v>
      </c>
      <c r="F91" s="21" t="str">
        <f>E15</f>
        <v>LOM PRAHA s.p.</v>
      </c>
      <c r="I91" s="95" t="s">
        <v>23</v>
      </c>
      <c r="J91" s="114" t="str">
        <f>E21</f>
        <v>DIGITRONIC CZ s.r.o.</v>
      </c>
      <c r="L91" s="24"/>
    </row>
    <row r="92" spans="2:12" s="96" customFormat="1" ht="15.2" customHeight="1">
      <c r="B92" s="24"/>
      <c r="C92" s="95" t="s">
        <v>22</v>
      </c>
      <c r="F92" s="91">
        <f>IF(E18="","",E18)</f>
        <v>0</v>
      </c>
      <c r="G92" s="92"/>
      <c r="H92" s="92"/>
      <c r="I92" s="95" t="s">
        <v>26</v>
      </c>
      <c r="J92" s="8" t="str">
        <f>E24</f>
        <v/>
      </c>
      <c r="K92" s="92"/>
      <c r="L92" s="24"/>
    </row>
    <row r="93" spans="2:12" s="96" customFormat="1" ht="10.35" customHeight="1">
      <c r="B93" s="24"/>
      <c r="L93" s="24"/>
    </row>
    <row r="94" spans="2:12" s="96" customFormat="1" ht="29.25" customHeight="1">
      <c r="B94" s="24"/>
      <c r="C94" s="115" t="s">
        <v>124</v>
      </c>
      <c r="D94" s="105"/>
      <c r="E94" s="105"/>
      <c r="F94" s="105"/>
      <c r="G94" s="105"/>
      <c r="H94" s="105"/>
      <c r="I94" s="105"/>
      <c r="J94" s="116" t="s">
        <v>125</v>
      </c>
      <c r="K94" s="105"/>
      <c r="L94" s="24"/>
    </row>
    <row r="95" spans="2:12" s="96" customFormat="1" ht="10.35" customHeight="1">
      <c r="B95" s="24"/>
      <c r="L95" s="24"/>
    </row>
    <row r="96" spans="2:47" s="96" customFormat="1" ht="22.9" customHeight="1">
      <c r="B96" s="24"/>
      <c r="C96" s="117" t="s">
        <v>126</v>
      </c>
      <c r="J96" s="100">
        <f>J122</f>
        <v>0</v>
      </c>
      <c r="L96" s="24"/>
      <c r="AU96" s="12" t="s">
        <v>127</v>
      </c>
    </row>
    <row r="97" spans="2:12" s="119" customFormat="1" ht="24.95" customHeight="1">
      <c r="B97" s="118"/>
      <c r="D97" s="120" t="s">
        <v>1897</v>
      </c>
      <c r="E97" s="121"/>
      <c r="F97" s="121"/>
      <c r="G97" s="121"/>
      <c r="H97" s="121"/>
      <c r="I97" s="121"/>
      <c r="J97" s="122">
        <f>J123</f>
        <v>0</v>
      </c>
      <c r="L97" s="118"/>
    </row>
    <row r="98" spans="2:12" s="119" customFormat="1" ht="24.95" customHeight="1">
      <c r="B98" s="118"/>
      <c r="D98" s="120" t="s">
        <v>1898</v>
      </c>
      <c r="E98" s="121"/>
      <c r="F98" s="121"/>
      <c r="G98" s="121"/>
      <c r="H98" s="121"/>
      <c r="I98" s="121"/>
      <c r="J98" s="122">
        <f>J160</f>
        <v>0</v>
      </c>
      <c r="L98" s="118"/>
    </row>
    <row r="99" spans="2:12" s="119" customFormat="1" ht="24.95" customHeight="1">
      <c r="B99" s="118"/>
      <c r="D99" s="120" t="s">
        <v>1899</v>
      </c>
      <c r="E99" s="121"/>
      <c r="F99" s="121"/>
      <c r="G99" s="121"/>
      <c r="H99" s="121"/>
      <c r="I99" s="121"/>
      <c r="J99" s="122">
        <f>J213</f>
        <v>0</v>
      </c>
      <c r="L99" s="118"/>
    </row>
    <row r="100" spans="2:12" s="119" customFormat="1" ht="24.95" customHeight="1">
      <c r="B100" s="118"/>
      <c r="D100" s="120" t="s">
        <v>1900</v>
      </c>
      <c r="E100" s="121"/>
      <c r="F100" s="121"/>
      <c r="G100" s="121"/>
      <c r="H100" s="121"/>
      <c r="I100" s="121"/>
      <c r="J100" s="122">
        <f>J250</f>
        <v>0</v>
      </c>
      <c r="L100" s="118"/>
    </row>
    <row r="101" spans="2:12" s="119" customFormat="1" ht="24.95" customHeight="1">
      <c r="B101" s="118"/>
      <c r="D101" s="120" t="s">
        <v>1901</v>
      </c>
      <c r="E101" s="121"/>
      <c r="F101" s="121"/>
      <c r="G101" s="121"/>
      <c r="H101" s="121"/>
      <c r="I101" s="121"/>
      <c r="J101" s="122">
        <f>J275</f>
        <v>0</v>
      </c>
      <c r="L101" s="118"/>
    </row>
    <row r="102" spans="2:12" s="119" customFormat="1" ht="24.95" customHeight="1">
      <c r="B102" s="118"/>
      <c r="D102" s="120" t="s">
        <v>1902</v>
      </c>
      <c r="E102" s="121"/>
      <c r="F102" s="121"/>
      <c r="G102" s="121"/>
      <c r="H102" s="121"/>
      <c r="I102" s="121"/>
      <c r="J102" s="122">
        <f>J278</f>
        <v>0</v>
      </c>
      <c r="L102" s="118"/>
    </row>
    <row r="103" spans="2:12" s="96" customFormat="1" ht="21.75" customHeight="1">
      <c r="B103" s="24"/>
      <c r="L103" s="24"/>
    </row>
    <row r="104" spans="2:12" s="96" customFormat="1" ht="6.95" customHeight="1">
      <c r="B104" s="38"/>
      <c r="C104" s="39"/>
      <c r="D104" s="39"/>
      <c r="E104" s="39"/>
      <c r="F104" s="39"/>
      <c r="G104" s="39"/>
      <c r="H104" s="39"/>
      <c r="I104" s="39"/>
      <c r="J104" s="39"/>
      <c r="K104" s="39"/>
      <c r="L104" s="24"/>
    </row>
    <row r="105" s="11" customFormat="1" ht="12"/>
    <row r="106" s="11" customFormat="1" ht="12"/>
    <row r="107" s="11" customFormat="1" ht="12"/>
    <row r="108" spans="2:12" s="96" customFormat="1" ht="6.95" customHeight="1">
      <c r="B108" s="40"/>
      <c r="C108" s="41"/>
      <c r="D108" s="41"/>
      <c r="E108" s="41"/>
      <c r="F108" s="41"/>
      <c r="G108" s="41"/>
      <c r="H108" s="41"/>
      <c r="I108" s="41"/>
      <c r="J108" s="41"/>
      <c r="K108" s="41"/>
      <c r="L108" s="24"/>
    </row>
    <row r="109" spans="2:12" s="96" customFormat="1" ht="24.95" customHeight="1">
      <c r="B109" s="24"/>
      <c r="C109" s="16" t="s">
        <v>152</v>
      </c>
      <c r="L109" s="24"/>
    </row>
    <row r="110" spans="2:12" s="96" customFormat="1" ht="6.95" customHeight="1">
      <c r="B110" s="24"/>
      <c r="L110" s="24"/>
    </row>
    <row r="111" spans="2:12" s="96" customFormat="1" ht="12" customHeight="1">
      <c r="B111" s="24"/>
      <c r="C111" s="95" t="s">
        <v>14</v>
      </c>
      <c r="L111" s="24"/>
    </row>
    <row r="112" spans="2:12" s="96" customFormat="1" ht="24.75" customHeight="1">
      <c r="B112" s="24"/>
      <c r="E112" s="440" t="str">
        <f>E7</f>
        <v>2. etapa modernizace obj. č. 306 (hangár H53) - části západ a úseků části východ situovaného v areálu LOM PRAHA s.p. na letišti Praha – Kbely</v>
      </c>
      <c r="F112" s="441"/>
      <c r="G112" s="441"/>
      <c r="H112" s="441"/>
      <c r="L112" s="24"/>
    </row>
    <row r="113" spans="2:12" s="96" customFormat="1" ht="12" customHeight="1">
      <c r="B113" s="24"/>
      <c r="C113" s="95" t="s">
        <v>119</v>
      </c>
      <c r="L113" s="24"/>
    </row>
    <row r="114" spans="2:12" s="96" customFormat="1" ht="16.5" customHeight="1">
      <c r="B114" s="24"/>
      <c r="E114" s="427" t="str">
        <f>E9</f>
        <v>02 - Vytápění - část západ</v>
      </c>
      <c r="F114" s="439"/>
      <c r="G114" s="439"/>
      <c r="H114" s="439"/>
      <c r="L114" s="24"/>
    </row>
    <row r="115" spans="2:12" s="96" customFormat="1" ht="6.95" customHeight="1">
      <c r="B115" s="24"/>
      <c r="L115" s="24"/>
    </row>
    <row r="116" spans="2:12" s="96" customFormat="1" ht="12" customHeight="1">
      <c r="B116" s="24"/>
      <c r="C116" s="95" t="s">
        <v>17</v>
      </c>
      <c r="F116" s="21" t="str">
        <f>F12</f>
        <v>Areál LOM PRAHA s.p., Praha 9 - Kbely</v>
      </c>
      <c r="I116" s="95" t="s">
        <v>18</v>
      </c>
      <c r="J116" s="113">
        <f>IF(J12="","",J12)</f>
        <v>43760</v>
      </c>
      <c r="L116" s="24"/>
    </row>
    <row r="117" spans="2:12" s="96" customFormat="1" ht="6.95" customHeight="1">
      <c r="B117" s="24"/>
      <c r="L117" s="24"/>
    </row>
    <row r="118" spans="2:12" s="96" customFormat="1" ht="27.95" customHeight="1">
      <c r="B118" s="24"/>
      <c r="C118" s="95" t="s">
        <v>19</v>
      </c>
      <c r="F118" s="21" t="str">
        <f>E15</f>
        <v>LOM PRAHA s.p.</v>
      </c>
      <c r="I118" s="95" t="s">
        <v>23</v>
      </c>
      <c r="J118" s="114" t="str">
        <f>E21</f>
        <v>DIGITRONIC CZ s.r.o.</v>
      </c>
      <c r="L118" s="24"/>
    </row>
    <row r="119" spans="2:12" s="96" customFormat="1" ht="15.2" customHeight="1">
      <c r="B119" s="24"/>
      <c r="C119" s="95" t="s">
        <v>22</v>
      </c>
      <c r="F119" s="91">
        <f>IF(E18="","",E18)</f>
        <v>0</v>
      </c>
      <c r="G119" s="92"/>
      <c r="H119" s="92"/>
      <c r="I119" s="95" t="s">
        <v>26</v>
      </c>
      <c r="J119" s="8" t="str">
        <f>E24</f>
        <v/>
      </c>
      <c r="K119" s="92"/>
      <c r="L119" s="24"/>
    </row>
    <row r="120" spans="2:12" s="96" customFormat="1" ht="10.35" customHeight="1">
      <c r="B120" s="24"/>
      <c r="L120" s="24"/>
    </row>
    <row r="121" spans="2:20" s="131" customFormat="1" ht="29.25" customHeight="1">
      <c r="B121" s="127"/>
      <c r="C121" s="128" t="s">
        <v>153</v>
      </c>
      <c r="D121" s="129" t="s">
        <v>53</v>
      </c>
      <c r="E121" s="129" t="s">
        <v>49</v>
      </c>
      <c r="F121" s="129" t="s">
        <v>50</v>
      </c>
      <c r="G121" s="129" t="s">
        <v>154</v>
      </c>
      <c r="H121" s="129" t="s">
        <v>155</v>
      </c>
      <c r="I121" s="129" t="s">
        <v>156</v>
      </c>
      <c r="J121" s="129" t="s">
        <v>125</v>
      </c>
      <c r="K121" s="130" t="s">
        <v>157</v>
      </c>
      <c r="L121" s="127"/>
      <c r="M121" s="54" t="s">
        <v>1</v>
      </c>
      <c r="N121" s="55" t="s">
        <v>32</v>
      </c>
      <c r="O121" s="55" t="s">
        <v>158</v>
      </c>
      <c r="P121" s="55" t="s">
        <v>159</v>
      </c>
      <c r="Q121" s="55" t="s">
        <v>160</v>
      </c>
      <c r="R121" s="55" t="s">
        <v>161</v>
      </c>
      <c r="S121" s="55" t="s">
        <v>162</v>
      </c>
      <c r="T121" s="56" t="s">
        <v>163</v>
      </c>
    </row>
    <row r="122" spans="2:63" s="96" customFormat="1" ht="22.9" customHeight="1">
      <c r="B122" s="24"/>
      <c r="C122" s="60" t="s">
        <v>164</v>
      </c>
      <c r="J122" s="132">
        <f>BK122</f>
        <v>0</v>
      </c>
      <c r="L122" s="24"/>
      <c r="M122" s="57"/>
      <c r="N122" s="48"/>
      <c r="O122" s="48"/>
      <c r="P122" s="133">
        <f>P123+P160+P213+P250+P275+P278</f>
        <v>0</v>
      </c>
      <c r="Q122" s="48"/>
      <c r="R122" s="133">
        <f>R123+R160+R213+R250+R275+R278</f>
        <v>0</v>
      </c>
      <c r="S122" s="48"/>
      <c r="T122" s="134">
        <f>T123+T160+T213+T250+T275+T278</f>
        <v>0</v>
      </c>
      <c r="AT122" s="12" t="s">
        <v>67</v>
      </c>
      <c r="AU122" s="12" t="s">
        <v>127</v>
      </c>
      <c r="BK122" s="135">
        <f>BK123+BK160+BK213+BK250+BK275+BK278</f>
        <v>0</v>
      </c>
    </row>
    <row r="123" spans="2:63" s="137" customFormat="1" ht="25.9" customHeight="1">
      <c r="B123" s="136"/>
      <c r="D123" s="138" t="s">
        <v>67</v>
      </c>
      <c r="E123" s="139" t="s">
        <v>1903</v>
      </c>
      <c r="F123" s="139" t="s">
        <v>1904</v>
      </c>
      <c r="J123" s="140">
        <f>BK123</f>
        <v>0</v>
      </c>
      <c r="L123" s="136"/>
      <c r="M123" s="141"/>
      <c r="N123" s="142"/>
      <c r="O123" s="142"/>
      <c r="P123" s="143">
        <f>SUM(P124:P159)</f>
        <v>0</v>
      </c>
      <c r="Q123" s="142"/>
      <c r="R123" s="143">
        <f>SUM(R124:R159)</f>
        <v>0</v>
      </c>
      <c r="S123" s="142"/>
      <c r="T123" s="144">
        <f>SUM(T124:T159)</f>
        <v>0</v>
      </c>
      <c r="AR123" s="138" t="s">
        <v>75</v>
      </c>
      <c r="AT123" s="145" t="s">
        <v>67</v>
      </c>
      <c r="AU123" s="145" t="s">
        <v>68</v>
      </c>
      <c r="AY123" s="138" t="s">
        <v>167</v>
      </c>
      <c r="BK123" s="146">
        <f>SUM(BK124:BK159)</f>
        <v>0</v>
      </c>
    </row>
    <row r="124" spans="2:65" s="96" customFormat="1" ht="16.5" customHeight="1">
      <c r="B124" s="24"/>
      <c r="C124" s="149" t="s">
        <v>75</v>
      </c>
      <c r="D124" s="149" t="s">
        <v>169</v>
      </c>
      <c r="E124" s="150" t="s">
        <v>1905</v>
      </c>
      <c r="F124" s="151" t="s">
        <v>1906</v>
      </c>
      <c r="G124" s="152" t="s">
        <v>1907</v>
      </c>
      <c r="H124" s="153">
        <v>1</v>
      </c>
      <c r="I124" s="3"/>
      <c r="J124" s="154">
        <f>ROUND(I124*H124,2)</f>
        <v>0</v>
      </c>
      <c r="K124" s="151" t="s">
        <v>1</v>
      </c>
      <c r="L124" s="24"/>
      <c r="M124" s="155" t="s">
        <v>1</v>
      </c>
      <c r="N124" s="156" t="s">
        <v>33</v>
      </c>
      <c r="O124" s="157">
        <v>0</v>
      </c>
      <c r="P124" s="157">
        <f>O124*H124</f>
        <v>0</v>
      </c>
      <c r="Q124" s="157">
        <v>0</v>
      </c>
      <c r="R124" s="157">
        <f>Q124*H124</f>
        <v>0</v>
      </c>
      <c r="S124" s="157">
        <v>0</v>
      </c>
      <c r="T124" s="158">
        <f>S124*H124</f>
        <v>0</v>
      </c>
      <c r="AR124" s="159" t="s">
        <v>174</v>
      </c>
      <c r="AT124" s="159" t="s">
        <v>169</v>
      </c>
      <c r="AU124" s="159" t="s">
        <v>75</v>
      </c>
      <c r="AY124" s="12" t="s">
        <v>167</v>
      </c>
      <c r="BE124" s="160">
        <f>IF(N124="základní",J124,0)</f>
        <v>0</v>
      </c>
      <c r="BF124" s="160">
        <f>IF(N124="snížená",J124,0)</f>
        <v>0</v>
      </c>
      <c r="BG124" s="160">
        <f>IF(N124="zákl. přenesená",J124,0)</f>
        <v>0</v>
      </c>
      <c r="BH124" s="160">
        <f>IF(N124="sníž. přenesená",J124,0)</f>
        <v>0</v>
      </c>
      <c r="BI124" s="160">
        <f>IF(N124="nulová",J124,0)</f>
        <v>0</v>
      </c>
      <c r="BJ124" s="12" t="s">
        <v>75</v>
      </c>
      <c r="BK124" s="160">
        <f>ROUND(I124*H124,2)</f>
        <v>0</v>
      </c>
      <c r="BL124" s="12" t="s">
        <v>174</v>
      </c>
      <c r="BM124" s="159" t="s">
        <v>77</v>
      </c>
    </row>
    <row r="125" spans="2:47" s="96" customFormat="1" ht="12">
      <c r="B125" s="24"/>
      <c r="D125" s="161" t="s">
        <v>176</v>
      </c>
      <c r="F125" s="162" t="s">
        <v>1906</v>
      </c>
      <c r="L125" s="24"/>
      <c r="M125" s="163"/>
      <c r="N125" s="50"/>
      <c r="O125" s="50"/>
      <c r="P125" s="50"/>
      <c r="Q125" s="50"/>
      <c r="R125" s="50"/>
      <c r="S125" s="50"/>
      <c r="T125" s="51"/>
      <c r="AT125" s="12" t="s">
        <v>176</v>
      </c>
      <c r="AU125" s="12" t="s">
        <v>75</v>
      </c>
    </row>
    <row r="126" spans="2:65" s="96" customFormat="1" ht="16.5" customHeight="1">
      <c r="B126" s="24"/>
      <c r="C126" s="149" t="s">
        <v>77</v>
      </c>
      <c r="D126" s="149" t="s">
        <v>169</v>
      </c>
      <c r="E126" s="150" t="s">
        <v>1908</v>
      </c>
      <c r="F126" s="151" t="s">
        <v>1909</v>
      </c>
      <c r="G126" s="152" t="s">
        <v>1907</v>
      </c>
      <c r="H126" s="153">
        <v>2</v>
      </c>
      <c r="I126" s="3"/>
      <c r="J126" s="154">
        <f>ROUND(I126*H126,2)</f>
        <v>0</v>
      </c>
      <c r="K126" s="151" t="s">
        <v>1</v>
      </c>
      <c r="L126" s="24"/>
      <c r="M126" s="155" t="s">
        <v>1</v>
      </c>
      <c r="N126" s="156" t="s">
        <v>33</v>
      </c>
      <c r="O126" s="157">
        <v>0</v>
      </c>
      <c r="P126" s="157">
        <f>O126*H126</f>
        <v>0</v>
      </c>
      <c r="Q126" s="157">
        <v>0</v>
      </c>
      <c r="R126" s="157">
        <f>Q126*H126</f>
        <v>0</v>
      </c>
      <c r="S126" s="157">
        <v>0</v>
      </c>
      <c r="T126" s="158">
        <f>S126*H126</f>
        <v>0</v>
      </c>
      <c r="AR126" s="159" t="s">
        <v>174</v>
      </c>
      <c r="AT126" s="159" t="s">
        <v>169</v>
      </c>
      <c r="AU126" s="159" t="s">
        <v>75</v>
      </c>
      <c r="AY126" s="12" t="s">
        <v>167</v>
      </c>
      <c r="BE126" s="160">
        <f>IF(N126="základní",J126,0)</f>
        <v>0</v>
      </c>
      <c r="BF126" s="160">
        <f>IF(N126="snížená",J126,0)</f>
        <v>0</v>
      </c>
      <c r="BG126" s="160">
        <f>IF(N126="zákl. přenesená",J126,0)</f>
        <v>0</v>
      </c>
      <c r="BH126" s="160">
        <f>IF(N126="sníž. přenesená",J126,0)</f>
        <v>0</v>
      </c>
      <c r="BI126" s="160">
        <f>IF(N126="nulová",J126,0)</f>
        <v>0</v>
      </c>
      <c r="BJ126" s="12" t="s">
        <v>75</v>
      </c>
      <c r="BK126" s="160">
        <f>ROUND(I126*H126,2)</f>
        <v>0</v>
      </c>
      <c r="BL126" s="12" t="s">
        <v>174</v>
      </c>
      <c r="BM126" s="159" t="s">
        <v>174</v>
      </c>
    </row>
    <row r="127" spans="2:47" s="96" customFormat="1" ht="12">
      <c r="B127" s="24"/>
      <c r="D127" s="161" t="s">
        <v>176</v>
      </c>
      <c r="F127" s="162" t="s">
        <v>1909</v>
      </c>
      <c r="L127" s="24"/>
      <c r="M127" s="163"/>
      <c r="N127" s="50"/>
      <c r="O127" s="50"/>
      <c r="P127" s="50"/>
      <c r="Q127" s="50"/>
      <c r="R127" s="50"/>
      <c r="S127" s="50"/>
      <c r="T127" s="51"/>
      <c r="AT127" s="12" t="s">
        <v>176</v>
      </c>
      <c r="AU127" s="12" t="s">
        <v>75</v>
      </c>
    </row>
    <row r="128" spans="2:65" s="96" customFormat="1" ht="16.5" customHeight="1">
      <c r="B128" s="24"/>
      <c r="C128" s="149" t="s">
        <v>186</v>
      </c>
      <c r="D128" s="149" t="s">
        <v>169</v>
      </c>
      <c r="E128" s="150" t="s">
        <v>1910</v>
      </c>
      <c r="F128" s="151" t="s">
        <v>1911</v>
      </c>
      <c r="G128" s="152" t="s">
        <v>508</v>
      </c>
      <c r="H128" s="153">
        <v>1</v>
      </c>
      <c r="I128" s="3"/>
      <c r="J128" s="154">
        <f>ROUND(I128*H128,2)</f>
        <v>0</v>
      </c>
      <c r="K128" s="151" t="s">
        <v>1</v>
      </c>
      <c r="L128" s="24"/>
      <c r="M128" s="155" t="s">
        <v>1</v>
      </c>
      <c r="N128" s="156" t="s">
        <v>33</v>
      </c>
      <c r="O128" s="157">
        <v>0</v>
      </c>
      <c r="P128" s="157">
        <f>O128*H128</f>
        <v>0</v>
      </c>
      <c r="Q128" s="157">
        <v>0</v>
      </c>
      <c r="R128" s="157">
        <f>Q128*H128</f>
        <v>0</v>
      </c>
      <c r="S128" s="157">
        <v>0</v>
      </c>
      <c r="T128" s="158">
        <f>S128*H128</f>
        <v>0</v>
      </c>
      <c r="AR128" s="159" t="s">
        <v>174</v>
      </c>
      <c r="AT128" s="159" t="s">
        <v>169</v>
      </c>
      <c r="AU128" s="159" t="s">
        <v>75</v>
      </c>
      <c r="AY128" s="12" t="s">
        <v>167</v>
      </c>
      <c r="BE128" s="160">
        <f>IF(N128="základní",J128,0)</f>
        <v>0</v>
      </c>
      <c r="BF128" s="160">
        <f>IF(N128="snížená",J128,0)</f>
        <v>0</v>
      </c>
      <c r="BG128" s="160">
        <f>IF(N128="zákl. přenesená",J128,0)</f>
        <v>0</v>
      </c>
      <c r="BH128" s="160">
        <f>IF(N128="sníž. přenesená",J128,0)</f>
        <v>0</v>
      </c>
      <c r="BI128" s="160">
        <f>IF(N128="nulová",J128,0)</f>
        <v>0</v>
      </c>
      <c r="BJ128" s="12" t="s">
        <v>75</v>
      </c>
      <c r="BK128" s="160">
        <f>ROUND(I128*H128,2)</f>
        <v>0</v>
      </c>
      <c r="BL128" s="12" t="s">
        <v>174</v>
      </c>
      <c r="BM128" s="159" t="s">
        <v>213</v>
      </c>
    </row>
    <row r="129" spans="2:47" s="96" customFormat="1" ht="12">
      <c r="B129" s="24"/>
      <c r="D129" s="161" t="s">
        <v>176</v>
      </c>
      <c r="F129" s="162" t="s">
        <v>1911</v>
      </c>
      <c r="L129" s="24"/>
      <c r="M129" s="163"/>
      <c r="N129" s="50"/>
      <c r="O129" s="50"/>
      <c r="P129" s="50"/>
      <c r="Q129" s="50"/>
      <c r="R129" s="50"/>
      <c r="S129" s="50"/>
      <c r="T129" s="51"/>
      <c r="AT129" s="12" t="s">
        <v>176</v>
      </c>
      <c r="AU129" s="12" t="s">
        <v>75</v>
      </c>
    </row>
    <row r="130" spans="2:65" s="96" customFormat="1" ht="16.5" customHeight="1">
      <c r="B130" s="24"/>
      <c r="C130" s="149" t="s">
        <v>174</v>
      </c>
      <c r="D130" s="149" t="s">
        <v>169</v>
      </c>
      <c r="E130" s="150" t="s">
        <v>1912</v>
      </c>
      <c r="F130" s="151" t="s">
        <v>1913</v>
      </c>
      <c r="G130" s="152" t="s">
        <v>1907</v>
      </c>
      <c r="H130" s="153">
        <v>1</v>
      </c>
      <c r="I130" s="3"/>
      <c r="J130" s="154">
        <f>ROUND(I130*H130,2)</f>
        <v>0</v>
      </c>
      <c r="K130" s="151" t="s">
        <v>1</v>
      </c>
      <c r="L130" s="24"/>
      <c r="M130" s="155" t="s">
        <v>1</v>
      </c>
      <c r="N130" s="156" t="s">
        <v>33</v>
      </c>
      <c r="O130" s="157">
        <v>0</v>
      </c>
      <c r="P130" s="157">
        <f>O130*H130</f>
        <v>0</v>
      </c>
      <c r="Q130" s="157">
        <v>0</v>
      </c>
      <c r="R130" s="157">
        <f>Q130*H130</f>
        <v>0</v>
      </c>
      <c r="S130" s="157">
        <v>0</v>
      </c>
      <c r="T130" s="158">
        <f>S130*H130</f>
        <v>0</v>
      </c>
      <c r="AR130" s="159" t="s">
        <v>174</v>
      </c>
      <c r="AT130" s="159" t="s">
        <v>169</v>
      </c>
      <c r="AU130" s="159" t="s">
        <v>75</v>
      </c>
      <c r="AY130" s="12" t="s">
        <v>167</v>
      </c>
      <c r="BE130" s="160">
        <f>IF(N130="základní",J130,0)</f>
        <v>0</v>
      </c>
      <c r="BF130" s="160">
        <f>IF(N130="snížená",J130,0)</f>
        <v>0</v>
      </c>
      <c r="BG130" s="160">
        <f>IF(N130="zákl. přenesená",J130,0)</f>
        <v>0</v>
      </c>
      <c r="BH130" s="160">
        <f>IF(N130="sníž. přenesená",J130,0)</f>
        <v>0</v>
      </c>
      <c r="BI130" s="160">
        <f>IF(N130="nulová",J130,0)</f>
        <v>0</v>
      </c>
      <c r="BJ130" s="12" t="s">
        <v>75</v>
      </c>
      <c r="BK130" s="160">
        <f>ROUND(I130*H130,2)</f>
        <v>0</v>
      </c>
      <c r="BL130" s="12" t="s">
        <v>174</v>
      </c>
      <c r="BM130" s="159" t="s">
        <v>231</v>
      </c>
    </row>
    <row r="131" spans="2:47" s="96" customFormat="1" ht="12">
      <c r="B131" s="24"/>
      <c r="D131" s="161" t="s">
        <v>176</v>
      </c>
      <c r="F131" s="162" t="s">
        <v>1913</v>
      </c>
      <c r="L131" s="24"/>
      <c r="M131" s="163"/>
      <c r="N131" s="50"/>
      <c r="O131" s="50"/>
      <c r="P131" s="50"/>
      <c r="Q131" s="50"/>
      <c r="R131" s="50"/>
      <c r="S131" s="50"/>
      <c r="T131" s="51"/>
      <c r="AT131" s="12" t="s">
        <v>176</v>
      </c>
      <c r="AU131" s="12" t="s">
        <v>75</v>
      </c>
    </row>
    <row r="132" spans="2:65" s="96" customFormat="1" ht="16.5" customHeight="1">
      <c r="B132" s="24"/>
      <c r="C132" s="149" t="s">
        <v>205</v>
      </c>
      <c r="D132" s="149" t="s">
        <v>169</v>
      </c>
      <c r="E132" s="150" t="s">
        <v>1914</v>
      </c>
      <c r="F132" s="151" t="s">
        <v>1915</v>
      </c>
      <c r="G132" s="152" t="s">
        <v>508</v>
      </c>
      <c r="H132" s="153">
        <v>1</v>
      </c>
      <c r="I132" s="3"/>
      <c r="J132" s="154">
        <f>ROUND(I132*H132,2)</f>
        <v>0</v>
      </c>
      <c r="K132" s="151" t="s">
        <v>1</v>
      </c>
      <c r="L132" s="24"/>
      <c r="M132" s="155" t="s">
        <v>1</v>
      </c>
      <c r="N132" s="156" t="s">
        <v>33</v>
      </c>
      <c r="O132" s="157">
        <v>0</v>
      </c>
      <c r="P132" s="157">
        <f>O132*H132</f>
        <v>0</v>
      </c>
      <c r="Q132" s="157">
        <v>0</v>
      </c>
      <c r="R132" s="157">
        <f>Q132*H132</f>
        <v>0</v>
      </c>
      <c r="S132" s="157">
        <v>0</v>
      </c>
      <c r="T132" s="158">
        <f>S132*H132</f>
        <v>0</v>
      </c>
      <c r="AR132" s="159" t="s">
        <v>174</v>
      </c>
      <c r="AT132" s="159" t="s">
        <v>169</v>
      </c>
      <c r="AU132" s="159" t="s">
        <v>75</v>
      </c>
      <c r="AY132" s="12" t="s">
        <v>167</v>
      </c>
      <c r="BE132" s="160">
        <f>IF(N132="základní",J132,0)</f>
        <v>0</v>
      </c>
      <c r="BF132" s="160">
        <f>IF(N132="snížená",J132,0)</f>
        <v>0</v>
      </c>
      <c r="BG132" s="160">
        <f>IF(N132="zákl. přenesená",J132,0)</f>
        <v>0</v>
      </c>
      <c r="BH132" s="160">
        <f>IF(N132="sníž. přenesená",J132,0)</f>
        <v>0</v>
      </c>
      <c r="BI132" s="160">
        <f>IF(N132="nulová",J132,0)</f>
        <v>0</v>
      </c>
      <c r="BJ132" s="12" t="s">
        <v>75</v>
      </c>
      <c r="BK132" s="160">
        <f>ROUND(I132*H132,2)</f>
        <v>0</v>
      </c>
      <c r="BL132" s="12" t="s">
        <v>174</v>
      </c>
      <c r="BM132" s="159" t="s">
        <v>13</v>
      </c>
    </row>
    <row r="133" spans="2:47" s="96" customFormat="1" ht="12">
      <c r="B133" s="24"/>
      <c r="D133" s="161" t="s">
        <v>176</v>
      </c>
      <c r="F133" s="162" t="s">
        <v>1915</v>
      </c>
      <c r="L133" s="24"/>
      <c r="M133" s="163"/>
      <c r="N133" s="50"/>
      <c r="O133" s="50"/>
      <c r="P133" s="50"/>
      <c r="Q133" s="50"/>
      <c r="R133" s="50"/>
      <c r="S133" s="50"/>
      <c r="T133" s="51"/>
      <c r="AT133" s="12" t="s">
        <v>176</v>
      </c>
      <c r="AU133" s="12" t="s">
        <v>75</v>
      </c>
    </row>
    <row r="134" spans="2:65" s="96" customFormat="1" ht="16.5" customHeight="1">
      <c r="B134" s="24"/>
      <c r="C134" s="149" t="s">
        <v>213</v>
      </c>
      <c r="D134" s="149" t="s">
        <v>169</v>
      </c>
      <c r="E134" s="150" t="s">
        <v>1916</v>
      </c>
      <c r="F134" s="151" t="s">
        <v>1917</v>
      </c>
      <c r="G134" s="152" t="s">
        <v>1907</v>
      </c>
      <c r="H134" s="153">
        <v>1</v>
      </c>
      <c r="I134" s="3"/>
      <c r="J134" s="154">
        <f>ROUND(I134*H134,2)</f>
        <v>0</v>
      </c>
      <c r="K134" s="151" t="s">
        <v>1</v>
      </c>
      <c r="L134" s="24"/>
      <c r="M134" s="155" t="s">
        <v>1</v>
      </c>
      <c r="N134" s="156" t="s">
        <v>33</v>
      </c>
      <c r="O134" s="157">
        <v>0</v>
      </c>
      <c r="P134" s="157">
        <f>O134*H134</f>
        <v>0</v>
      </c>
      <c r="Q134" s="157">
        <v>0</v>
      </c>
      <c r="R134" s="157">
        <f>Q134*H134</f>
        <v>0</v>
      </c>
      <c r="S134" s="157">
        <v>0</v>
      </c>
      <c r="T134" s="158">
        <f>S134*H134</f>
        <v>0</v>
      </c>
      <c r="AR134" s="159" t="s">
        <v>174</v>
      </c>
      <c r="AT134" s="159" t="s">
        <v>169</v>
      </c>
      <c r="AU134" s="159" t="s">
        <v>75</v>
      </c>
      <c r="AY134" s="12" t="s">
        <v>167</v>
      </c>
      <c r="BE134" s="160">
        <f>IF(N134="základní",J134,0)</f>
        <v>0</v>
      </c>
      <c r="BF134" s="160">
        <f>IF(N134="snížená",J134,0)</f>
        <v>0</v>
      </c>
      <c r="BG134" s="160">
        <f>IF(N134="zákl. přenesená",J134,0)</f>
        <v>0</v>
      </c>
      <c r="BH134" s="160">
        <f>IF(N134="sníž. přenesená",J134,0)</f>
        <v>0</v>
      </c>
      <c r="BI134" s="160">
        <f>IF(N134="nulová",J134,0)</f>
        <v>0</v>
      </c>
      <c r="BJ134" s="12" t="s">
        <v>75</v>
      </c>
      <c r="BK134" s="160">
        <f>ROUND(I134*H134,2)</f>
        <v>0</v>
      </c>
      <c r="BL134" s="12" t="s">
        <v>174</v>
      </c>
      <c r="BM134" s="159" t="s">
        <v>257</v>
      </c>
    </row>
    <row r="135" spans="2:47" s="96" customFormat="1" ht="12">
      <c r="B135" s="24"/>
      <c r="D135" s="161" t="s">
        <v>176</v>
      </c>
      <c r="F135" s="162" t="s">
        <v>1917</v>
      </c>
      <c r="L135" s="24"/>
      <c r="M135" s="163"/>
      <c r="N135" s="50"/>
      <c r="O135" s="50"/>
      <c r="P135" s="50"/>
      <c r="Q135" s="50"/>
      <c r="R135" s="50"/>
      <c r="S135" s="50"/>
      <c r="T135" s="51"/>
      <c r="AT135" s="12" t="s">
        <v>176</v>
      </c>
      <c r="AU135" s="12" t="s">
        <v>75</v>
      </c>
    </row>
    <row r="136" spans="2:65" s="96" customFormat="1" ht="16.5" customHeight="1">
      <c r="B136" s="24"/>
      <c r="C136" s="149" t="s">
        <v>227</v>
      </c>
      <c r="D136" s="149" t="s">
        <v>169</v>
      </c>
      <c r="E136" s="150" t="s">
        <v>1918</v>
      </c>
      <c r="F136" s="151" t="s">
        <v>1919</v>
      </c>
      <c r="G136" s="152" t="s">
        <v>1907</v>
      </c>
      <c r="H136" s="153">
        <v>3</v>
      </c>
      <c r="I136" s="3"/>
      <c r="J136" s="154">
        <f>ROUND(I136*H136,2)</f>
        <v>0</v>
      </c>
      <c r="K136" s="151" t="s">
        <v>1</v>
      </c>
      <c r="L136" s="24"/>
      <c r="M136" s="155" t="s">
        <v>1</v>
      </c>
      <c r="N136" s="156" t="s">
        <v>33</v>
      </c>
      <c r="O136" s="157">
        <v>0</v>
      </c>
      <c r="P136" s="157">
        <f>O136*H136</f>
        <v>0</v>
      </c>
      <c r="Q136" s="157">
        <v>0</v>
      </c>
      <c r="R136" s="157">
        <f>Q136*H136</f>
        <v>0</v>
      </c>
      <c r="S136" s="157">
        <v>0</v>
      </c>
      <c r="T136" s="158">
        <f>S136*H136</f>
        <v>0</v>
      </c>
      <c r="AR136" s="159" t="s">
        <v>174</v>
      </c>
      <c r="AT136" s="159" t="s">
        <v>169</v>
      </c>
      <c r="AU136" s="159" t="s">
        <v>75</v>
      </c>
      <c r="AY136" s="12" t="s">
        <v>167</v>
      </c>
      <c r="BE136" s="160">
        <f>IF(N136="základní",J136,0)</f>
        <v>0</v>
      </c>
      <c r="BF136" s="160">
        <f>IF(N136="snížená",J136,0)</f>
        <v>0</v>
      </c>
      <c r="BG136" s="160">
        <f>IF(N136="zákl. přenesená",J136,0)</f>
        <v>0</v>
      </c>
      <c r="BH136" s="160">
        <f>IF(N136="sníž. přenesená",J136,0)</f>
        <v>0</v>
      </c>
      <c r="BI136" s="160">
        <f>IF(N136="nulová",J136,0)</f>
        <v>0</v>
      </c>
      <c r="BJ136" s="12" t="s">
        <v>75</v>
      </c>
      <c r="BK136" s="160">
        <f>ROUND(I136*H136,2)</f>
        <v>0</v>
      </c>
      <c r="BL136" s="12" t="s">
        <v>174</v>
      </c>
      <c r="BM136" s="159" t="s">
        <v>279</v>
      </c>
    </row>
    <row r="137" spans="2:47" s="96" customFormat="1" ht="12">
      <c r="B137" s="24"/>
      <c r="D137" s="161" t="s">
        <v>176</v>
      </c>
      <c r="F137" s="162" t="s">
        <v>1919</v>
      </c>
      <c r="L137" s="24"/>
      <c r="M137" s="163"/>
      <c r="N137" s="50"/>
      <c r="O137" s="50"/>
      <c r="P137" s="50"/>
      <c r="Q137" s="50"/>
      <c r="R137" s="50"/>
      <c r="S137" s="50"/>
      <c r="T137" s="51"/>
      <c r="AT137" s="12" t="s">
        <v>176</v>
      </c>
      <c r="AU137" s="12" t="s">
        <v>75</v>
      </c>
    </row>
    <row r="138" spans="2:65" s="96" customFormat="1" ht="16.5" customHeight="1">
      <c r="B138" s="24"/>
      <c r="C138" s="149" t="s">
        <v>231</v>
      </c>
      <c r="D138" s="149" t="s">
        <v>169</v>
      </c>
      <c r="E138" s="150" t="s">
        <v>1920</v>
      </c>
      <c r="F138" s="151" t="s">
        <v>1921</v>
      </c>
      <c r="G138" s="152" t="s">
        <v>1907</v>
      </c>
      <c r="H138" s="153">
        <v>1</v>
      </c>
      <c r="I138" s="3"/>
      <c r="J138" s="154">
        <f>ROUND(I138*H138,2)</f>
        <v>0</v>
      </c>
      <c r="K138" s="151" t="s">
        <v>1</v>
      </c>
      <c r="L138" s="24"/>
      <c r="M138" s="155" t="s">
        <v>1</v>
      </c>
      <c r="N138" s="156" t="s">
        <v>33</v>
      </c>
      <c r="O138" s="157">
        <v>0</v>
      </c>
      <c r="P138" s="157">
        <f>O138*H138</f>
        <v>0</v>
      </c>
      <c r="Q138" s="157">
        <v>0</v>
      </c>
      <c r="R138" s="157">
        <f>Q138*H138</f>
        <v>0</v>
      </c>
      <c r="S138" s="157">
        <v>0</v>
      </c>
      <c r="T138" s="158">
        <f>S138*H138</f>
        <v>0</v>
      </c>
      <c r="AR138" s="159" t="s">
        <v>174</v>
      </c>
      <c r="AT138" s="159" t="s">
        <v>169</v>
      </c>
      <c r="AU138" s="159" t="s">
        <v>75</v>
      </c>
      <c r="AY138" s="12" t="s">
        <v>167</v>
      </c>
      <c r="BE138" s="160">
        <f>IF(N138="základní",J138,0)</f>
        <v>0</v>
      </c>
      <c r="BF138" s="160">
        <f>IF(N138="snížená",J138,0)</f>
        <v>0</v>
      </c>
      <c r="BG138" s="160">
        <f>IF(N138="zákl. přenesená",J138,0)</f>
        <v>0</v>
      </c>
      <c r="BH138" s="160">
        <f>IF(N138="sníž. přenesená",J138,0)</f>
        <v>0</v>
      </c>
      <c r="BI138" s="160">
        <f>IF(N138="nulová",J138,0)</f>
        <v>0</v>
      </c>
      <c r="BJ138" s="12" t="s">
        <v>75</v>
      </c>
      <c r="BK138" s="160">
        <f>ROUND(I138*H138,2)</f>
        <v>0</v>
      </c>
      <c r="BL138" s="12" t="s">
        <v>174</v>
      </c>
      <c r="BM138" s="159" t="s">
        <v>291</v>
      </c>
    </row>
    <row r="139" spans="2:47" s="96" customFormat="1" ht="12">
      <c r="B139" s="24"/>
      <c r="D139" s="161" t="s">
        <v>176</v>
      </c>
      <c r="F139" s="162" t="s">
        <v>1921</v>
      </c>
      <c r="L139" s="24"/>
      <c r="M139" s="163"/>
      <c r="N139" s="50"/>
      <c r="O139" s="50"/>
      <c r="P139" s="50"/>
      <c r="Q139" s="50"/>
      <c r="R139" s="50"/>
      <c r="S139" s="50"/>
      <c r="T139" s="51"/>
      <c r="AT139" s="12" t="s">
        <v>176</v>
      </c>
      <c r="AU139" s="12" t="s">
        <v>75</v>
      </c>
    </row>
    <row r="140" spans="2:65" s="96" customFormat="1" ht="16.5" customHeight="1">
      <c r="B140" s="24"/>
      <c r="C140" s="149" t="s">
        <v>240</v>
      </c>
      <c r="D140" s="149" t="s">
        <v>169</v>
      </c>
      <c r="E140" s="150" t="s">
        <v>1922</v>
      </c>
      <c r="F140" s="151" t="s">
        <v>1923</v>
      </c>
      <c r="G140" s="152" t="s">
        <v>508</v>
      </c>
      <c r="H140" s="153">
        <v>1</v>
      </c>
      <c r="I140" s="3"/>
      <c r="J140" s="154">
        <f>ROUND(I140*H140,2)</f>
        <v>0</v>
      </c>
      <c r="K140" s="151" t="s">
        <v>1</v>
      </c>
      <c r="L140" s="24"/>
      <c r="M140" s="155" t="s">
        <v>1</v>
      </c>
      <c r="N140" s="156" t="s">
        <v>33</v>
      </c>
      <c r="O140" s="157">
        <v>0</v>
      </c>
      <c r="P140" s="157">
        <f>O140*H140</f>
        <v>0</v>
      </c>
      <c r="Q140" s="157">
        <v>0</v>
      </c>
      <c r="R140" s="157">
        <f>Q140*H140</f>
        <v>0</v>
      </c>
      <c r="S140" s="157">
        <v>0</v>
      </c>
      <c r="T140" s="158">
        <f>S140*H140</f>
        <v>0</v>
      </c>
      <c r="AR140" s="159" t="s">
        <v>174</v>
      </c>
      <c r="AT140" s="159" t="s">
        <v>169</v>
      </c>
      <c r="AU140" s="159" t="s">
        <v>75</v>
      </c>
      <c r="AY140" s="12" t="s">
        <v>167</v>
      </c>
      <c r="BE140" s="160">
        <f>IF(N140="základní",J140,0)</f>
        <v>0</v>
      </c>
      <c r="BF140" s="160">
        <f>IF(N140="snížená",J140,0)</f>
        <v>0</v>
      </c>
      <c r="BG140" s="160">
        <f>IF(N140="zákl. přenesená",J140,0)</f>
        <v>0</v>
      </c>
      <c r="BH140" s="160">
        <f>IF(N140="sníž. přenesená",J140,0)</f>
        <v>0</v>
      </c>
      <c r="BI140" s="160">
        <f>IF(N140="nulová",J140,0)</f>
        <v>0</v>
      </c>
      <c r="BJ140" s="12" t="s">
        <v>75</v>
      </c>
      <c r="BK140" s="160">
        <f>ROUND(I140*H140,2)</f>
        <v>0</v>
      </c>
      <c r="BL140" s="12" t="s">
        <v>174</v>
      </c>
      <c r="BM140" s="159" t="s">
        <v>301</v>
      </c>
    </row>
    <row r="141" spans="2:47" s="96" customFormat="1" ht="12">
      <c r="B141" s="24"/>
      <c r="D141" s="161" t="s">
        <v>176</v>
      </c>
      <c r="F141" s="162" t="s">
        <v>1923</v>
      </c>
      <c r="L141" s="24"/>
      <c r="M141" s="163"/>
      <c r="N141" s="50"/>
      <c r="O141" s="50"/>
      <c r="P141" s="50"/>
      <c r="Q141" s="50"/>
      <c r="R141" s="50"/>
      <c r="S141" s="50"/>
      <c r="T141" s="51"/>
      <c r="AT141" s="12" t="s">
        <v>176</v>
      </c>
      <c r="AU141" s="12" t="s">
        <v>75</v>
      </c>
    </row>
    <row r="142" spans="2:65" s="96" customFormat="1" ht="16.5" customHeight="1">
      <c r="B142" s="24"/>
      <c r="C142" s="149" t="s">
        <v>13</v>
      </c>
      <c r="D142" s="149" t="s">
        <v>169</v>
      </c>
      <c r="E142" s="150" t="s">
        <v>1924</v>
      </c>
      <c r="F142" s="151" t="s">
        <v>1925</v>
      </c>
      <c r="G142" s="152" t="s">
        <v>508</v>
      </c>
      <c r="H142" s="153">
        <v>1</v>
      </c>
      <c r="I142" s="3"/>
      <c r="J142" s="154">
        <f>ROUND(I142*H142,2)</f>
        <v>0</v>
      </c>
      <c r="K142" s="151" t="s">
        <v>1</v>
      </c>
      <c r="L142" s="24"/>
      <c r="M142" s="155" t="s">
        <v>1</v>
      </c>
      <c r="N142" s="156" t="s">
        <v>33</v>
      </c>
      <c r="O142" s="157">
        <v>0</v>
      </c>
      <c r="P142" s="157">
        <f>O142*H142</f>
        <v>0</v>
      </c>
      <c r="Q142" s="157">
        <v>0</v>
      </c>
      <c r="R142" s="157">
        <f>Q142*H142</f>
        <v>0</v>
      </c>
      <c r="S142" s="157">
        <v>0</v>
      </c>
      <c r="T142" s="158">
        <f>S142*H142</f>
        <v>0</v>
      </c>
      <c r="AR142" s="159" t="s">
        <v>174</v>
      </c>
      <c r="AT142" s="159" t="s">
        <v>169</v>
      </c>
      <c r="AU142" s="159" t="s">
        <v>75</v>
      </c>
      <c r="AY142" s="12" t="s">
        <v>167</v>
      </c>
      <c r="BE142" s="160">
        <f>IF(N142="základní",J142,0)</f>
        <v>0</v>
      </c>
      <c r="BF142" s="160">
        <f>IF(N142="snížená",J142,0)</f>
        <v>0</v>
      </c>
      <c r="BG142" s="160">
        <f>IF(N142="zákl. přenesená",J142,0)</f>
        <v>0</v>
      </c>
      <c r="BH142" s="160">
        <f>IF(N142="sníž. přenesená",J142,0)</f>
        <v>0</v>
      </c>
      <c r="BI142" s="160">
        <f>IF(N142="nulová",J142,0)</f>
        <v>0</v>
      </c>
      <c r="BJ142" s="12" t="s">
        <v>75</v>
      </c>
      <c r="BK142" s="160">
        <f>ROUND(I142*H142,2)</f>
        <v>0</v>
      </c>
      <c r="BL142" s="12" t="s">
        <v>174</v>
      </c>
      <c r="BM142" s="159" t="s">
        <v>321</v>
      </c>
    </row>
    <row r="143" spans="2:47" s="96" customFormat="1" ht="12">
      <c r="B143" s="24"/>
      <c r="D143" s="161" t="s">
        <v>176</v>
      </c>
      <c r="F143" s="162" t="s">
        <v>1925</v>
      </c>
      <c r="L143" s="24"/>
      <c r="M143" s="163"/>
      <c r="N143" s="50"/>
      <c r="O143" s="50"/>
      <c r="P143" s="50"/>
      <c r="Q143" s="50"/>
      <c r="R143" s="50"/>
      <c r="S143" s="50"/>
      <c r="T143" s="51"/>
      <c r="AT143" s="12" t="s">
        <v>176</v>
      </c>
      <c r="AU143" s="12" t="s">
        <v>75</v>
      </c>
    </row>
    <row r="144" spans="2:65" s="96" customFormat="1" ht="16.5" customHeight="1">
      <c r="B144" s="24"/>
      <c r="C144" s="149" t="s">
        <v>251</v>
      </c>
      <c r="D144" s="149" t="s">
        <v>169</v>
      </c>
      <c r="E144" s="150" t="s">
        <v>1926</v>
      </c>
      <c r="F144" s="151" t="s">
        <v>1927</v>
      </c>
      <c r="G144" s="152" t="s">
        <v>941</v>
      </c>
      <c r="H144" s="153">
        <v>1</v>
      </c>
      <c r="I144" s="3"/>
      <c r="J144" s="154">
        <f>ROUND(I144*H144,2)</f>
        <v>0</v>
      </c>
      <c r="K144" s="151" t="s">
        <v>1</v>
      </c>
      <c r="L144" s="24"/>
      <c r="M144" s="155" t="s">
        <v>1</v>
      </c>
      <c r="N144" s="156" t="s">
        <v>33</v>
      </c>
      <c r="O144" s="157">
        <v>0</v>
      </c>
      <c r="P144" s="157">
        <f>O144*H144</f>
        <v>0</v>
      </c>
      <c r="Q144" s="157">
        <v>0</v>
      </c>
      <c r="R144" s="157">
        <f>Q144*H144</f>
        <v>0</v>
      </c>
      <c r="S144" s="157">
        <v>0</v>
      </c>
      <c r="T144" s="158">
        <f>S144*H144</f>
        <v>0</v>
      </c>
      <c r="AR144" s="159" t="s">
        <v>174</v>
      </c>
      <c r="AT144" s="159" t="s">
        <v>169</v>
      </c>
      <c r="AU144" s="159" t="s">
        <v>75</v>
      </c>
      <c r="AY144" s="12" t="s">
        <v>167</v>
      </c>
      <c r="BE144" s="160">
        <f>IF(N144="základní",J144,0)</f>
        <v>0</v>
      </c>
      <c r="BF144" s="160">
        <f>IF(N144="snížená",J144,0)</f>
        <v>0</v>
      </c>
      <c r="BG144" s="160">
        <f>IF(N144="zákl. přenesená",J144,0)</f>
        <v>0</v>
      </c>
      <c r="BH144" s="160">
        <f>IF(N144="sníž. přenesená",J144,0)</f>
        <v>0</v>
      </c>
      <c r="BI144" s="160">
        <f>IF(N144="nulová",J144,0)</f>
        <v>0</v>
      </c>
      <c r="BJ144" s="12" t="s">
        <v>75</v>
      </c>
      <c r="BK144" s="160">
        <f>ROUND(I144*H144,2)</f>
        <v>0</v>
      </c>
      <c r="BL144" s="12" t="s">
        <v>174</v>
      </c>
      <c r="BM144" s="159" t="s">
        <v>339</v>
      </c>
    </row>
    <row r="145" spans="2:47" s="96" customFormat="1" ht="12">
      <c r="B145" s="24"/>
      <c r="D145" s="161" t="s">
        <v>176</v>
      </c>
      <c r="F145" s="162" t="s">
        <v>1927</v>
      </c>
      <c r="L145" s="24"/>
      <c r="M145" s="163"/>
      <c r="N145" s="50"/>
      <c r="O145" s="50"/>
      <c r="P145" s="50"/>
      <c r="Q145" s="50"/>
      <c r="R145" s="50"/>
      <c r="S145" s="50"/>
      <c r="T145" s="51"/>
      <c r="AT145" s="12" t="s">
        <v>176</v>
      </c>
      <c r="AU145" s="12" t="s">
        <v>75</v>
      </c>
    </row>
    <row r="146" spans="2:65" s="96" customFormat="1" ht="16.5" customHeight="1">
      <c r="B146" s="24"/>
      <c r="C146" s="149" t="s">
        <v>257</v>
      </c>
      <c r="D146" s="149" t="s">
        <v>169</v>
      </c>
      <c r="E146" s="150" t="s">
        <v>1928</v>
      </c>
      <c r="F146" s="151" t="s">
        <v>1929</v>
      </c>
      <c r="G146" s="152" t="s">
        <v>508</v>
      </c>
      <c r="H146" s="153">
        <v>2</v>
      </c>
      <c r="I146" s="3"/>
      <c r="J146" s="154">
        <f>ROUND(I146*H146,2)</f>
        <v>0</v>
      </c>
      <c r="K146" s="151" t="s">
        <v>1</v>
      </c>
      <c r="L146" s="24"/>
      <c r="M146" s="155" t="s">
        <v>1</v>
      </c>
      <c r="N146" s="156" t="s">
        <v>33</v>
      </c>
      <c r="O146" s="157">
        <v>0</v>
      </c>
      <c r="P146" s="157">
        <f>O146*H146</f>
        <v>0</v>
      </c>
      <c r="Q146" s="157">
        <v>0</v>
      </c>
      <c r="R146" s="157">
        <f>Q146*H146</f>
        <v>0</v>
      </c>
      <c r="S146" s="157">
        <v>0</v>
      </c>
      <c r="T146" s="158">
        <f>S146*H146</f>
        <v>0</v>
      </c>
      <c r="AR146" s="159" t="s">
        <v>174</v>
      </c>
      <c r="AT146" s="159" t="s">
        <v>169</v>
      </c>
      <c r="AU146" s="159" t="s">
        <v>75</v>
      </c>
      <c r="AY146" s="12" t="s">
        <v>167</v>
      </c>
      <c r="BE146" s="160">
        <f>IF(N146="základní",J146,0)</f>
        <v>0</v>
      </c>
      <c r="BF146" s="160">
        <f>IF(N146="snížená",J146,0)</f>
        <v>0</v>
      </c>
      <c r="BG146" s="160">
        <f>IF(N146="zákl. přenesená",J146,0)</f>
        <v>0</v>
      </c>
      <c r="BH146" s="160">
        <f>IF(N146="sníž. přenesená",J146,0)</f>
        <v>0</v>
      </c>
      <c r="BI146" s="160">
        <f>IF(N146="nulová",J146,0)</f>
        <v>0</v>
      </c>
      <c r="BJ146" s="12" t="s">
        <v>75</v>
      </c>
      <c r="BK146" s="160">
        <f>ROUND(I146*H146,2)</f>
        <v>0</v>
      </c>
      <c r="BL146" s="12" t="s">
        <v>174</v>
      </c>
      <c r="BM146" s="159" t="s">
        <v>364</v>
      </c>
    </row>
    <row r="147" spans="2:47" s="96" customFormat="1" ht="12">
      <c r="B147" s="24"/>
      <c r="D147" s="161" t="s">
        <v>176</v>
      </c>
      <c r="F147" s="162" t="s">
        <v>1929</v>
      </c>
      <c r="L147" s="24"/>
      <c r="M147" s="163"/>
      <c r="N147" s="50"/>
      <c r="O147" s="50"/>
      <c r="P147" s="50"/>
      <c r="Q147" s="50"/>
      <c r="R147" s="50"/>
      <c r="S147" s="50"/>
      <c r="T147" s="51"/>
      <c r="AT147" s="12" t="s">
        <v>176</v>
      </c>
      <c r="AU147" s="12" t="s">
        <v>75</v>
      </c>
    </row>
    <row r="148" spans="2:65" s="96" customFormat="1" ht="16.5" customHeight="1">
      <c r="B148" s="24"/>
      <c r="C148" s="149" t="s">
        <v>272</v>
      </c>
      <c r="D148" s="149" t="s">
        <v>169</v>
      </c>
      <c r="E148" s="150" t="s">
        <v>1930</v>
      </c>
      <c r="F148" s="151" t="s">
        <v>1931</v>
      </c>
      <c r="G148" s="152" t="s">
        <v>184</v>
      </c>
      <c r="H148" s="153">
        <v>1</v>
      </c>
      <c r="I148" s="3"/>
      <c r="J148" s="154">
        <f>ROUND(I148*H148,2)</f>
        <v>0</v>
      </c>
      <c r="K148" s="151" t="s">
        <v>1</v>
      </c>
      <c r="L148" s="24"/>
      <c r="M148" s="155" t="s">
        <v>1</v>
      </c>
      <c r="N148" s="156" t="s">
        <v>33</v>
      </c>
      <c r="O148" s="157">
        <v>0</v>
      </c>
      <c r="P148" s="157">
        <f>O148*H148</f>
        <v>0</v>
      </c>
      <c r="Q148" s="157">
        <v>0</v>
      </c>
      <c r="R148" s="157">
        <f>Q148*H148</f>
        <v>0</v>
      </c>
      <c r="S148" s="157">
        <v>0</v>
      </c>
      <c r="T148" s="158">
        <f>S148*H148</f>
        <v>0</v>
      </c>
      <c r="AR148" s="159" t="s">
        <v>174</v>
      </c>
      <c r="AT148" s="159" t="s">
        <v>169</v>
      </c>
      <c r="AU148" s="159" t="s">
        <v>75</v>
      </c>
      <c r="AY148" s="12" t="s">
        <v>167</v>
      </c>
      <c r="BE148" s="160">
        <f>IF(N148="základní",J148,0)</f>
        <v>0</v>
      </c>
      <c r="BF148" s="160">
        <f>IF(N148="snížená",J148,0)</f>
        <v>0</v>
      </c>
      <c r="BG148" s="160">
        <f>IF(N148="zákl. přenesená",J148,0)</f>
        <v>0</v>
      </c>
      <c r="BH148" s="160">
        <f>IF(N148="sníž. přenesená",J148,0)</f>
        <v>0</v>
      </c>
      <c r="BI148" s="160">
        <f>IF(N148="nulová",J148,0)</f>
        <v>0</v>
      </c>
      <c r="BJ148" s="12" t="s">
        <v>75</v>
      </c>
      <c r="BK148" s="160">
        <f>ROUND(I148*H148,2)</f>
        <v>0</v>
      </c>
      <c r="BL148" s="12" t="s">
        <v>174</v>
      </c>
      <c r="BM148" s="159" t="s">
        <v>377</v>
      </c>
    </row>
    <row r="149" spans="2:47" s="96" customFormat="1" ht="12">
      <c r="B149" s="24"/>
      <c r="D149" s="161" t="s">
        <v>176</v>
      </c>
      <c r="F149" s="162" t="s">
        <v>1931</v>
      </c>
      <c r="L149" s="24"/>
      <c r="M149" s="163"/>
      <c r="N149" s="50"/>
      <c r="O149" s="50"/>
      <c r="P149" s="50"/>
      <c r="Q149" s="50"/>
      <c r="R149" s="50"/>
      <c r="S149" s="50"/>
      <c r="T149" s="51"/>
      <c r="AT149" s="12" t="s">
        <v>176</v>
      </c>
      <c r="AU149" s="12" t="s">
        <v>75</v>
      </c>
    </row>
    <row r="150" spans="2:65" s="96" customFormat="1" ht="16.5" customHeight="1">
      <c r="B150" s="24"/>
      <c r="C150" s="149" t="s">
        <v>279</v>
      </c>
      <c r="D150" s="149" t="s">
        <v>169</v>
      </c>
      <c r="E150" s="150" t="s">
        <v>1932</v>
      </c>
      <c r="F150" s="151" t="s">
        <v>1933</v>
      </c>
      <c r="G150" s="152" t="s">
        <v>727</v>
      </c>
      <c r="H150" s="153">
        <v>5</v>
      </c>
      <c r="I150" s="3"/>
      <c r="J150" s="154">
        <f>ROUND(I150*H150,2)</f>
        <v>0</v>
      </c>
      <c r="K150" s="151" t="s">
        <v>1</v>
      </c>
      <c r="L150" s="24"/>
      <c r="M150" s="155" t="s">
        <v>1</v>
      </c>
      <c r="N150" s="156" t="s">
        <v>33</v>
      </c>
      <c r="O150" s="157">
        <v>0</v>
      </c>
      <c r="P150" s="157">
        <f>O150*H150</f>
        <v>0</v>
      </c>
      <c r="Q150" s="157">
        <v>0</v>
      </c>
      <c r="R150" s="157">
        <f>Q150*H150</f>
        <v>0</v>
      </c>
      <c r="S150" s="157">
        <v>0</v>
      </c>
      <c r="T150" s="158">
        <f>S150*H150</f>
        <v>0</v>
      </c>
      <c r="AR150" s="159" t="s">
        <v>174</v>
      </c>
      <c r="AT150" s="159" t="s">
        <v>169</v>
      </c>
      <c r="AU150" s="159" t="s">
        <v>75</v>
      </c>
      <c r="AY150" s="12" t="s">
        <v>167</v>
      </c>
      <c r="BE150" s="160">
        <f>IF(N150="základní",J150,0)</f>
        <v>0</v>
      </c>
      <c r="BF150" s="160">
        <f>IF(N150="snížená",J150,0)</f>
        <v>0</v>
      </c>
      <c r="BG150" s="160">
        <f>IF(N150="zákl. přenesená",J150,0)</f>
        <v>0</v>
      </c>
      <c r="BH150" s="160">
        <f>IF(N150="sníž. přenesená",J150,0)</f>
        <v>0</v>
      </c>
      <c r="BI150" s="160">
        <f>IF(N150="nulová",J150,0)</f>
        <v>0</v>
      </c>
      <c r="BJ150" s="12" t="s">
        <v>75</v>
      </c>
      <c r="BK150" s="160">
        <f>ROUND(I150*H150,2)</f>
        <v>0</v>
      </c>
      <c r="BL150" s="12" t="s">
        <v>174</v>
      </c>
      <c r="BM150" s="159" t="s">
        <v>403</v>
      </c>
    </row>
    <row r="151" spans="2:47" s="96" customFormat="1" ht="12">
      <c r="B151" s="24"/>
      <c r="D151" s="161" t="s">
        <v>176</v>
      </c>
      <c r="F151" s="162" t="s">
        <v>1933</v>
      </c>
      <c r="L151" s="24"/>
      <c r="M151" s="163"/>
      <c r="N151" s="50"/>
      <c r="O151" s="50"/>
      <c r="P151" s="50"/>
      <c r="Q151" s="50"/>
      <c r="R151" s="50"/>
      <c r="S151" s="50"/>
      <c r="T151" s="51"/>
      <c r="AT151" s="12" t="s">
        <v>176</v>
      </c>
      <c r="AU151" s="12" t="s">
        <v>75</v>
      </c>
    </row>
    <row r="152" spans="2:65" s="96" customFormat="1" ht="16.5" customHeight="1">
      <c r="B152" s="24"/>
      <c r="C152" s="149" t="s">
        <v>8</v>
      </c>
      <c r="D152" s="149" t="s">
        <v>169</v>
      </c>
      <c r="E152" s="150" t="s">
        <v>1934</v>
      </c>
      <c r="F152" s="151" t="s">
        <v>1935</v>
      </c>
      <c r="G152" s="152" t="s">
        <v>941</v>
      </c>
      <c r="H152" s="153">
        <v>1</v>
      </c>
      <c r="I152" s="3"/>
      <c r="J152" s="154">
        <f>ROUND(I152*H152,2)</f>
        <v>0</v>
      </c>
      <c r="K152" s="151" t="s">
        <v>1</v>
      </c>
      <c r="L152" s="24"/>
      <c r="M152" s="155" t="s">
        <v>1</v>
      </c>
      <c r="N152" s="156" t="s">
        <v>33</v>
      </c>
      <c r="O152" s="157">
        <v>0</v>
      </c>
      <c r="P152" s="157">
        <f>O152*H152</f>
        <v>0</v>
      </c>
      <c r="Q152" s="157">
        <v>0</v>
      </c>
      <c r="R152" s="157">
        <f>Q152*H152</f>
        <v>0</v>
      </c>
      <c r="S152" s="157">
        <v>0</v>
      </c>
      <c r="T152" s="158">
        <f>S152*H152</f>
        <v>0</v>
      </c>
      <c r="AR152" s="159" t="s">
        <v>174</v>
      </c>
      <c r="AT152" s="159" t="s">
        <v>169</v>
      </c>
      <c r="AU152" s="159" t="s">
        <v>75</v>
      </c>
      <c r="AY152" s="12" t="s">
        <v>167</v>
      </c>
      <c r="BE152" s="160">
        <f>IF(N152="základní",J152,0)</f>
        <v>0</v>
      </c>
      <c r="BF152" s="160">
        <f>IF(N152="snížená",J152,0)</f>
        <v>0</v>
      </c>
      <c r="BG152" s="160">
        <f>IF(N152="zákl. přenesená",J152,0)</f>
        <v>0</v>
      </c>
      <c r="BH152" s="160">
        <f>IF(N152="sníž. přenesená",J152,0)</f>
        <v>0</v>
      </c>
      <c r="BI152" s="160">
        <f>IF(N152="nulová",J152,0)</f>
        <v>0</v>
      </c>
      <c r="BJ152" s="12" t="s">
        <v>75</v>
      </c>
      <c r="BK152" s="160">
        <f>ROUND(I152*H152,2)</f>
        <v>0</v>
      </c>
      <c r="BL152" s="12" t="s">
        <v>174</v>
      </c>
      <c r="BM152" s="159" t="s">
        <v>423</v>
      </c>
    </row>
    <row r="153" spans="2:47" s="96" customFormat="1" ht="12">
      <c r="B153" s="24"/>
      <c r="D153" s="161" t="s">
        <v>176</v>
      </c>
      <c r="F153" s="162" t="s">
        <v>1935</v>
      </c>
      <c r="L153" s="24"/>
      <c r="M153" s="163"/>
      <c r="N153" s="50"/>
      <c r="O153" s="50"/>
      <c r="P153" s="50"/>
      <c r="Q153" s="50"/>
      <c r="R153" s="50"/>
      <c r="S153" s="50"/>
      <c r="T153" s="51"/>
      <c r="AT153" s="12" t="s">
        <v>176</v>
      </c>
      <c r="AU153" s="12" t="s">
        <v>75</v>
      </c>
    </row>
    <row r="154" spans="2:65" s="96" customFormat="1" ht="16.5" customHeight="1">
      <c r="B154" s="24"/>
      <c r="C154" s="149" t="s">
        <v>291</v>
      </c>
      <c r="D154" s="149" t="s">
        <v>169</v>
      </c>
      <c r="E154" s="150" t="s">
        <v>1936</v>
      </c>
      <c r="F154" s="151" t="s">
        <v>1937</v>
      </c>
      <c r="G154" s="152" t="s">
        <v>941</v>
      </c>
      <c r="H154" s="153">
        <v>1</v>
      </c>
      <c r="I154" s="3"/>
      <c r="J154" s="154">
        <f>ROUND(I154*H154,2)</f>
        <v>0</v>
      </c>
      <c r="K154" s="151" t="s">
        <v>1</v>
      </c>
      <c r="L154" s="24"/>
      <c r="M154" s="155" t="s">
        <v>1</v>
      </c>
      <c r="N154" s="156" t="s">
        <v>33</v>
      </c>
      <c r="O154" s="157">
        <v>0</v>
      </c>
      <c r="P154" s="157">
        <f>O154*H154</f>
        <v>0</v>
      </c>
      <c r="Q154" s="157">
        <v>0</v>
      </c>
      <c r="R154" s="157">
        <f>Q154*H154</f>
        <v>0</v>
      </c>
      <c r="S154" s="157">
        <v>0</v>
      </c>
      <c r="T154" s="158">
        <f>S154*H154</f>
        <v>0</v>
      </c>
      <c r="AR154" s="159" t="s">
        <v>174</v>
      </c>
      <c r="AT154" s="159" t="s">
        <v>169</v>
      </c>
      <c r="AU154" s="159" t="s">
        <v>75</v>
      </c>
      <c r="AY154" s="12" t="s">
        <v>167</v>
      </c>
      <c r="BE154" s="160">
        <f>IF(N154="základní",J154,0)</f>
        <v>0</v>
      </c>
      <c r="BF154" s="160">
        <f>IF(N154="snížená",J154,0)</f>
        <v>0</v>
      </c>
      <c r="BG154" s="160">
        <f>IF(N154="zákl. přenesená",J154,0)</f>
        <v>0</v>
      </c>
      <c r="BH154" s="160">
        <f>IF(N154="sníž. přenesená",J154,0)</f>
        <v>0</v>
      </c>
      <c r="BI154" s="160">
        <f>IF(N154="nulová",J154,0)</f>
        <v>0</v>
      </c>
      <c r="BJ154" s="12" t="s">
        <v>75</v>
      </c>
      <c r="BK154" s="160">
        <f>ROUND(I154*H154,2)</f>
        <v>0</v>
      </c>
      <c r="BL154" s="12" t="s">
        <v>174</v>
      </c>
      <c r="BM154" s="159" t="s">
        <v>435</v>
      </c>
    </row>
    <row r="155" spans="2:47" s="96" customFormat="1" ht="12">
      <c r="B155" s="24"/>
      <c r="D155" s="161" t="s">
        <v>176</v>
      </c>
      <c r="F155" s="162" t="s">
        <v>1937</v>
      </c>
      <c r="L155" s="24"/>
      <c r="M155" s="163"/>
      <c r="N155" s="50"/>
      <c r="O155" s="50"/>
      <c r="P155" s="50"/>
      <c r="Q155" s="50"/>
      <c r="R155" s="50"/>
      <c r="S155" s="50"/>
      <c r="T155" s="51"/>
      <c r="AT155" s="12" t="s">
        <v>176</v>
      </c>
      <c r="AU155" s="12" t="s">
        <v>75</v>
      </c>
    </row>
    <row r="156" spans="2:65" s="96" customFormat="1" ht="16.5" customHeight="1">
      <c r="B156" s="24"/>
      <c r="C156" s="149" t="s">
        <v>296</v>
      </c>
      <c r="D156" s="149" t="s">
        <v>169</v>
      </c>
      <c r="E156" s="150" t="s">
        <v>1938</v>
      </c>
      <c r="F156" s="151" t="s">
        <v>1939</v>
      </c>
      <c r="G156" s="152" t="s">
        <v>941</v>
      </c>
      <c r="H156" s="153">
        <v>1</v>
      </c>
      <c r="I156" s="3"/>
      <c r="J156" s="154">
        <f>ROUND(I156*H156,2)</f>
        <v>0</v>
      </c>
      <c r="K156" s="151" t="s">
        <v>1</v>
      </c>
      <c r="L156" s="24"/>
      <c r="M156" s="155" t="s">
        <v>1</v>
      </c>
      <c r="N156" s="156" t="s">
        <v>33</v>
      </c>
      <c r="O156" s="157">
        <v>0</v>
      </c>
      <c r="P156" s="157">
        <f>O156*H156</f>
        <v>0</v>
      </c>
      <c r="Q156" s="157">
        <v>0</v>
      </c>
      <c r="R156" s="157">
        <f>Q156*H156</f>
        <v>0</v>
      </c>
      <c r="S156" s="157">
        <v>0</v>
      </c>
      <c r="T156" s="158">
        <f>S156*H156</f>
        <v>0</v>
      </c>
      <c r="AR156" s="159" t="s">
        <v>174</v>
      </c>
      <c r="AT156" s="159" t="s">
        <v>169</v>
      </c>
      <c r="AU156" s="159" t="s">
        <v>75</v>
      </c>
      <c r="AY156" s="12" t="s">
        <v>167</v>
      </c>
      <c r="BE156" s="160">
        <f>IF(N156="základní",J156,0)</f>
        <v>0</v>
      </c>
      <c r="BF156" s="160">
        <f>IF(N156="snížená",J156,0)</f>
        <v>0</v>
      </c>
      <c r="BG156" s="160">
        <f>IF(N156="zákl. přenesená",J156,0)</f>
        <v>0</v>
      </c>
      <c r="BH156" s="160">
        <f>IF(N156="sníž. přenesená",J156,0)</f>
        <v>0</v>
      </c>
      <c r="BI156" s="160">
        <f>IF(N156="nulová",J156,0)</f>
        <v>0</v>
      </c>
      <c r="BJ156" s="12" t="s">
        <v>75</v>
      </c>
      <c r="BK156" s="160">
        <f>ROUND(I156*H156,2)</f>
        <v>0</v>
      </c>
      <c r="BL156" s="12" t="s">
        <v>174</v>
      </c>
      <c r="BM156" s="159" t="s">
        <v>447</v>
      </c>
    </row>
    <row r="157" spans="2:47" s="96" customFormat="1" ht="12">
      <c r="B157" s="24"/>
      <c r="D157" s="161" t="s">
        <v>176</v>
      </c>
      <c r="F157" s="162" t="s">
        <v>1939</v>
      </c>
      <c r="L157" s="24"/>
      <c r="M157" s="163"/>
      <c r="N157" s="50"/>
      <c r="O157" s="50"/>
      <c r="P157" s="50"/>
      <c r="Q157" s="50"/>
      <c r="R157" s="50"/>
      <c r="S157" s="50"/>
      <c r="T157" s="51"/>
      <c r="AT157" s="12" t="s">
        <v>176</v>
      </c>
      <c r="AU157" s="12" t="s">
        <v>75</v>
      </c>
    </row>
    <row r="158" spans="2:65" s="96" customFormat="1" ht="16.5" customHeight="1">
      <c r="B158" s="24"/>
      <c r="C158" s="149" t="s">
        <v>301</v>
      </c>
      <c r="D158" s="149" t="s">
        <v>169</v>
      </c>
      <c r="E158" s="150" t="s">
        <v>1940</v>
      </c>
      <c r="F158" s="151" t="s">
        <v>1941</v>
      </c>
      <c r="G158" s="152" t="s">
        <v>1031</v>
      </c>
      <c r="H158" s="153">
        <v>3879.565</v>
      </c>
      <c r="I158" s="3"/>
      <c r="J158" s="154">
        <f>ROUND(I158*H158,2)</f>
        <v>0</v>
      </c>
      <c r="K158" s="151" t="s">
        <v>1</v>
      </c>
      <c r="L158" s="24"/>
      <c r="M158" s="155" t="s">
        <v>1</v>
      </c>
      <c r="N158" s="156" t="s">
        <v>33</v>
      </c>
      <c r="O158" s="157">
        <v>0</v>
      </c>
      <c r="P158" s="157">
        <f>O158*H158</f>
        <v>0</v>
      </c>
      <c r="Q158" s="157">
        <v>0</v>
      </c>
      <c r="R158" s="157">
        <f>Q158*H158</f>
        <v>0</v>
      </c>
      <c r="S158" s="157">
        <v>0</v>
      </c>
      <c r="T158" s="158">
        <f>S158*H158</f>
        <v>0</v>
      </c>
      <c r="AR158" s="159" t="s">
        <v>174</v>
      </c>
      <c r="AT158" s="159" t="s">
        <v>169</v>
      </c>
      <c r="AU158" s="159" t="s">
        <v>75</v>
      </c>
      <c r="AY158" s="12" t="s">
        <v>167</v>
      </c>
      <c r="BE158" s="160">
        <f>IF(N158="základní",J158,0)</f>
        <v>0</v>
      </c>
      <c r="BF158" s="160">
        <f>IF(N158="snížená",J158,0)</f>
        <v>0</v>
      </c>
      <c r="BG158" s="160">
        <f>IF(N158="zákl. přenesená",J158,0)</f>
        <v>0</v>
      </c>
      <c r="BH158" s="160">
        <f>IF(N158="sníž. přenesená",J158,0)</f>
        <v>0</v>
      </c>
      <c r="BI158" s="160">
        <f>IF(N158="nulová",J158,0)</f>
        <v>0</v>
      </c>
      <c r="BJ158" s="12" t="s">
        <v>75</v>
      </c>
      <c r="BK158" s="160">
        <f>ROUND(I158*H158,2)</f>
        <v>0</v>
      </c>
      <c r="BL158" s="12" t="s">
        <v>174</v>
      </c>
      <c r="BM158" s="159" t="s">
        <v>459</v>
      </c>
    </row>
    <row r="159" spans="2:47" s="96" customFormat="1" ht="12">
      <c r="B159" s="24"/>
      <c r="D159" s="161" t="s">
        <v>176</v>
      </c>
      <c r="F159" s="162" t="s">
        <v>1941</v>
      </c>
      <c r="L159" s="24"/>
      <c r="M159" s="163"/>
      <c r="N159" s="50"/>
      <c r="O159" s="50"/>
      <c r="P159" s="50"/>
      <c r="Q159" s="50"/>
      <c r="R159" s="50"/>
      <c r="S159" s="50"/>
      <c r="T159" s="51"/>
      <c r="AT159" s="12" t="s">
        <v>176</v>
      </c>
      <c r="AU159" s="12" t="s">
        <v>75</v>
      </c>
    </row>
    <row r="160" spans="2:63" s="137" customFormat="1" ht="25.9" customHeight="1">
      <c r="B160" s="136"/>
      <c r="D160" s="138" t="s">
        <v>67</v>
      </c>
      <c r="E160" s="139" t="s">
        <v>1942</v>
      </c>
      <c r="F160" s="139" t="s">
        <v>1943</v>
      </c>
      <c r="J160" s="140">
        <f>BK160</f>
        <v>0</v>
      </c>
      <c r="L160" s="136"/>
      <c r="M160" s="141"/>
      <c r="N160" s="142"/>
      <c r="O160" s="142"/>
      <c r="P160" s="143">
        <f>SUM(P161:P212)</f>
        <v>0</v>
      </c>
      <c r="Q160" s="142"/>
      <c r="R160" s="143">
        <f>SUM(R161:R212)</f>
        <v>0</v>
      </c>
      <c r="S160" s="142"/>
      <c r="T160" s="144">
        <f>SUM(T161:T212)</f>
        <v>0</v>
      </c>
      <c r="AR160" s="138" t="s">
        <v>75</v>
      </c>
      <c r="AT160" s="145" t="s">
        <v>67</v>
      </c>
      <c r="AU160" s="145" t="s">
        <v>68</v>
      </c>
      <c r="AY160" s="138" t="s">
        <v>167</v>
      </c>
      <c r="BK160" s="146">
        <f>SUM(BK161:BK212)</f>
        <v>0</v>
      </c>
    </row>
    <row r="161" spans="2:65" s="96" customFormat="1" ht="16.5" customHeight="1">
      <c r="B161" s="24"/>
      <c r="C161" s="149" t="s">
        <v>306</v>
      </c>
      <c r="D161" s="149" t="s">
        <v>169</v>
      </c>
      <c r="E161" s="150" t="s">
        <v>1944</v>
      </c>
      <c r="F161" s="151" t="s">
        <v>1945</v>
      </c>
      <c r="G161" s="152" t="s">
        <v>508</v>
      </c>
      <c r="H161" s="153">
        <v>17</v>
      </c>
      <c r="I161" s="3"/>
      <c r="J161" s="154">
        <f>ROUND(I161*H161,2)</f>
        <v>0</v>
      </c>
      <c r="K161" s="151" t="s">
        <v>1</v>
      </c>
      <c r="L161" s="24"/>
      <c r="M161" s="155" t="s">
        <v>1</v>
      </c>
      <c r="N161" s="156" t="s">
        <v>33</v>
      </c>
      <c r="O161" s="157">
        <v>0</v>
      </c>
      <c r="P161" s="157">
        <f>O161*H161</f>
        <v>0</v>
      </c>
      <c r="Q161" s="157">
        <v>0</v>
      </c>
      <c r="R161" s="157">
        <f>Q161*H161</f>
        <v>0</v>
      </c>
      <c r="S161" s="157">
        <v>0</v>
      </c>
      <c r="T161" s="158">
        <f>S161*H161</f>
        <v>0</v>
      </c>
      <c r="AR161" s="159" t="s">
        <v>174</v>
      </c>
      <c r="AT161" s="159" t="s">
        <v>169</v>
      </c>
      <c r="AU161" s="159" t="s">
        <v>75</v>
      </c>
      <c r="AY161" s="12" t="s">
        <v>167</v>
      </c>
      <c r="BE161" s="160">
        <f>IF(N161="základní",J161,0)</f>
        <v>0</v>
      </c>
      <c r="BF161" s="160">
        <f>IF(N161="snížená",J161,0)</f>
        <v>0</v>
      </c>
      <c r="BG161" s="160">
        <f>IF(N161="zákl. přenesená",J161,0)</f>
        <v>0</v>
      </c>
      <c r="BH161" s="160">
        <f>IF(N161="sníž. přenesená",J161,0)</f>
        <v>0</v>
      </c>
      <c r="BI161" s="160">
        <f>IF(N161="nulová",J161,0)</f>
        <v>0</v>
      </c>
      <c r="BJ161" s="12" t="s">
        <v>75</v>
      </c>
      <c r="BK161" s="160">
        <f>ROUND(I161*H161,2)</f>
        <v>0</v>
      </c>
      <c r="BL161" s="12" t="s">
        <v>174</v>
      </c>
      <c r="BM161" s="159" t="s">
        <v>473</v>
      </c>
    </row>
    <row r="162" spans="2:47" s="96" customFormat="1" ht="12">
      <c r="B162" s="24"/>
      <c r="D162" s="161" t="s">
        <v>176</v>
      </c>
      <c r="F162" s="162" t="s">
        <v>1945</v>
      </c>
      <c r="I162" s="209"/>
      <c r="L162" s="24"/>
      <c r="M162" s="163"/>
      <c r="N162" s="50"/>
      <c r="O162" s="50"/>
      <c r="P162" s="50"/>
      <c r="Q162" s="50"/>
      <c r="R162" s="50"/>
      <c r="S162" s="50"/>
      <c r="T162" s="51"/>
      <c r="AT162" s="12" t="s">
        <v>176</v>
      </c>
      <c r="AU162" s="12" t="s">
        <v>75</v>
      </c>
    </row>
    <row r="163" spans="2:65" s="96" customFormat="1" ht="16.5" customHeight="1">
      <c r="B163" s="24"/>
      <c r="C163" s="149" t="s">
        <v>321</v>
      </c>
      <c r="D163" s="149" t="s">
        <v>169</v>
      </c>
      <c r="E163" s="150" t="s">
        <v>1946</v>
      </c>
      <c r="F163" s="151" t="s">
        <v>1947</v>
      </c>
      <c r="G163" s="152" t="s">
        <v>727</v>
      </c>
      <c r="H163" s="153">
        <v>10</v>
      </c>
      <c r="I163" s="3"/>
      <c r="J163" s="154">
        <f>ROUND(I163*H163,2)</f>
        <v>0</v>
      </c>
      <c r="K163" s="151" t="s">
        <v>1</v>
      </c>
      <c r="L163" s="24"/>
      <c r="M163" s="155" t="s">
        <v>1</v>
      </c>
      <c r="N163" s="156" t="s">
        <v>33</v>
      </c>
      <c r="O163" s="157">
        <v>0</v>
      </c>
      <c r="P163" s="157">
        <f>O163*H163</f>
        <v>0</v>
      </c>
      <c r="Q163" s="157">
        <v>0</v>
      </c>
      <c r="R163" s="157">
        <f>Q163*H163</f>
        <v>0</v>
      </c>
      <c r="S163" s="157">
        <v>0</v>
      </c>
      <c r="T163" s="158">
        <f>S163*H163</f>
        <v>0</v>
      </c>
      <c r="AR163" s="159" t="s">
        <v>174</v>
      </c>
      <c r="AT163" s="159" t="s">
        <v>169</v>
      </c>
      <c r="AU163" s="159" t="s">
        <v>75</v>
      </c>
      <c r="AY163" s="12" t="s">
        <v>167</v>
      </c>
      <c r="BE163" s="160">
        <f>IF(N163="základní",J163,0)</f>
        <v>0</v>
      </c>
      <c r="BF163" s="160">
        <f>IF(N163="snížená",J163,0)</f>
        <v>0</v>
      </c>
      <c r="BG163" s="160">
        <f>IF(N163="zákl. přenesená",J163,0)</f>
        <v>0</v>
      </c>
      <c r="BH163" s="160">
        <f>IF(N163="sníž. přenesená",J163,0)</f>
        <v>0</v>
      </c>
      <c r="BI163" s="160">
        <f>IF(N163="nulová",J163,0)</f>
        <v>0</v>
      </c>
      <c r="BJ163" s="12" t="s">
        <v>75</v>
      </c>
      <c r="BK163" s="160">
        <f>ROUND(I163*H163,2)</f>
        <v>0</v>
      </c>
      <c r="BL163" s="12" t="s">
        <v>174</v>
      </c>
      <c r="BM163" s="159" t="s">
        <v>489</v>
      </c>
    </row>
    <row r="164" spans="2:47" s="96" customFormat="1" ht="12">
      <c r="B164" s="24"/>
      <c r="D164" s="161" t="s">
        <v>176</v>
      </c>
      <c r="F164" s="162" t="s">
        <v>1947</v>
      </c>
      <c r="L164" s="24"/>
      <c r="M164" s="163"/>
      <c r="N164" s="50"/>
      <c r="O164" s="50"/>
      <c r="P164" s="50"/>
      <c r="Q164" s="50"/>
      <c r="R164" s="50"/>
      <c r="S164" s="50"/>
      <c r="T164" s="51"/>
      <c r="AT164" s="12" t="s">
        <v>176</v>
      </c>
      <c r="AU164" s="12" t="s">
        <v>75</v>
      </c>
    </row>
    <row r="165" spans="2:65" s="96" customFormat="1" ht="16.5" customHeight="1">
      <c r="B165" s="24"/>
      <c r="C165" s="149" t="s">
        <v>7</v>
      </c>
      <c r="D165" s="149" t="s">
        <v>169</v>
      </c>
      <c r="E165" s="150" t="s">
        <v>1948</v>
      </c>
      <c r="F165" s="151" t="s">
        <v>1949</v>
      </c>
      <c r="G165" s="152" t="s">
        <v>727</v>
      </c>
      <c r="H165" s="153">
        <v>20</v>
      </c>
      <c r="I165" s="3"/>
      <c r="J165" s="154">
        <f>ROUND(I165*H165,2)</f>
        <v>0</v>
      </c>
      <c r="K165" s="151" t="s">
        <v>1</v>
      </c>
      <c r="L165" s="24"/>
      <c r="M165" s="155" t="s">
        <v>1</v>
      </c>
      <c r="N165" s="156" t="s">
        <v>33</v>
      </c>
      <c r="O165" s="157">
        <v>0</v>
      </c>
      <c r="P165" s="157">
        <f>O165*H165</f>
        <v>0</v>
      </c>
      <c r="Q165" s="157">
        <v>0</v>
      </c>
      <c r="R165" s="157">
        <f>Q165*H165</f>
        <v>0</v>
      </c>
      <c r="S165" s="157">
        <v>0</v>
      </c>
      <c r="T165" s="158">
        <f>S165*H165</f>
        <v>0</v>
      </c>
      <c r="AR165" s="159" t="s">
        <v>174</v>
      </c>
      <c r="AT165" s="159" t="s">
        <v>169</v>
      </c>
      <c r="AU165" s="159" t="s">
        <v>75</v>
      </c>
      <c r="AY165" s="12" t="s">
        <v>167</v>
      </c>
      <c r="BE165" s="160">
        <f>IF(N165="základní",J165,0)</f>
        <v>0</v>
      </c>
      <c r="BF165" s="160">
        <f>IF(N165="snížená",J165,0)</f>
        <v>0</v>
      </c>
      <c r="BG165" s="160">
        <f>IF(N165="zákl. přenesená",J165,0)</f>
        <v>0</v>
      </c>
      <c r="BH165" s="160">
        <f>IF(N165="sníž. přenesená",J165,0)</f>
        <v>0</v>
      </c>
      <c r="BI165" s="160">
        <f>IF(N165="nulová",J165,0)</f>
        <v>0</v>
      </c>
      <c r="BJ165" s="12" t="s">
        <v>75</v>
      </c>
      <c r="BK165" s="160">
        <f>ROUND(I165*H165,2)</f>
        <v>0</v>
      </c>
      <c r="BL165" s="12" t="s">
        <v>174</v>
      </c>
      <c r="BM165" s="159" t="s">
        <v>505</v>
      </c>
    </row>
    <row r="166" spans="2:47" s="96" customFormat="1" ht="12">
      <c r="B166" s="24"/>
      <c r="D166" s="161" t="s">
        <v>176</v>
      </c>
      <c r="F166" s="162" t="s">
        <v>1949</v>
      </c>
      <c r="L166" s="24"/>
      <c r="M166" s="163"/>
      <c r="N166" s="50"/>
      <c r="O166" s="50"/>
      <c r="P166" s="50"/>
      <c r="Q166" s="50"/>
      <c r="R166" s="50"/>
      <c r="S166" s="50"/>
      <c r="T166" s="51"/>
      <c r="AT166" s="12" t="s">
        <v>176</v>
      </c>
      <c r="AU166" s="12" t="s">
        <v>75</v>
      </c>
    </row>
    <row r="167" spans="2:65" s="96" customFormat="1" ht="16.5" customHeight="1">
      <c r="B167" s="24"/>
      <c r="C167" s="149" t="s">
        <v>339</v>
      </c>
      <c r="D167" s="149" t="s">
        <v>169</v>
      </c>
      <c r="E167" s="150" t="s">
        <v>1950</v>
      </c>
      <c r="F167" s="151" t="s">
        <v>1951</v>
      </c>
      <c r="G167" s="152" t="s">
        <v>727</v>
      </c>
      <c r="H167" s="153">
        <v>29</v>
      </c>
      <c r="I167" s="3"/>
      <c r="J167" s="154">
        <f>ROUND(I167*H167,2)</f>
        <v>0</v>
      </c>
      <c r="K167" s="151" t="s">
        <v>1</v>
      </c>
      <c r="L167" s="24"/>
      <c r="M167" s="155" t="s">
        <v>1</v>
      </c>
      <c r="N167" s="156" t="s">
        <v>33</v>
      </c>
      <c r="O167" s="157">
        <v>0</v>
      </c>
      <c r="P167" s="157">
        <f>O167*H167</f>
        <v>0</v>
      </c>
      <c r="Q167" s="157">
        <v>0</v>
      </c>
      <c r="R167" s="157">
        <f>Q167*H167</f>
        <v>0</v>
      </c>
      <c r="S167" s="157">
        <v>0</v>
      </c>
      <c r="T167" s="158">
        <f>S167*H167</f>
        <v>0</v>
      </c>
      <c r="AR167" s="159" t="s">
        <v>174</v>
      </c>
      <c r="AT167" s="159" t="s">
        <v>169</v>
      </c>
      <c r="AU167" s="159" t="s">
        <v>75</v>
      </c>
      <c r="AY167" s="12" t="s">
        <v>167</v>
      </c>
      <c r="BE167" s="160">
        <f>IF(N167="základní",J167,0)</f>
        <v>0</v>
      </c>
      <c r="BF167" s="160">
        <f>IF(N167="snížená",J167,0)</f>
        <v>0</v>
      </c>
      <c r="BG167" s="160">
        <f>IF(N167="zákl. přenesená",J167,0)</f>
        <v>0</v>
      </c>
      <c r="BH167" s="160">
        <f>IF(N167="sníž. přenesená",J167,0)</f>
        <v>0</v>
      </c>
      <c r="BI167" s="160">
        <f>IF(N167="nulová",J167,0)</f>
        <v>0</v>
      </c>
      <c r="BJ167" s="12" t="s">
        <v>75</v>
      </c>
      <c r="BK167" s="160">
        <f>ROUND(I167*H167,2)</f>
        <v>0</v>
      </c>
      <c r="BL167" s="12" t="s">
        <v>174</v>
      </c>
      <c r="BM167" s="159" t="s">
        <v>519</v>
      </c>
    </row>
    <row r="168" spans="2:47" s="96" customFormat="1" ht="12">
      <c r="B168" s="24"/>
      <c r="D168" s="161" t="s">
        <v>176</v>
      </c>
      <c r="F168" s="162" t="s">
        <v>1951</v>
      </c>
      <c r="L168" s="24"/>
      <c r="M168" s="163"/>
      <c r="N168" s="50"/>
      <c r="O168" s="50"/>
      <c r="P168" s="50"/>
      <c r="Q168" s="50"/>
      <c r="R168" s="50"/>
      <c r="S168" s="50"/>
      <c r="T168" s="51"/>
      <c r="AT168" s="12" t="s">
        <v>176</v>
      </c>
      <c r="AU168" s="12" t="s">
        <v>75</v>
      </c>
    </row>
    <row r="169" spans="2:65" s="96" customFormat="1" ht="16.5" customHeight="1">
      <c r="B169" s="24"/>
      <c r="C169" s="149" t="s">
        <v>344</v>
      </c>
      <c r="D169" s="149" t="s">
        <v>169</v>
      </c>
      <c r="E169" s="150" t="s">
        <v>1952</v>
      </c>
      <c r="F169" s="151" t="s">
        <v>1953</v>
      </c>
      <c r="G169" s="152" t="s">
        <v>727</v>
      </c>
      <c r="H169" s="153">
        <v>77</v>
      </c>
      <c r="I169" s="3"/>
      <c r="J169" s="154">
        <f>ROUND(I169*H169,2)</f>
        <v>0</v>
      </c>
      <c r="K169" s="151" t="s">
        <v>1</v>
      </c>
      <c r="L169" s="24"/>
      <c r="M169" s="155" t="s">
        <v>1</v>
      </c>
      <c r="N169" s="156" t="s">
        <v>33</v>
      </c>
      <c r="O169" s="157">
        <v>0</v>
      </c>
      <c r="P169" s="157">
        <f>O169*H169</f>
        <v>0</v>
      </c>
      <c r="Q169" s="157">
        <v>0</v>
      </c>
      <c r="R169" s="157">
        <f>Q169*H169</f>
        <v>0</v>
      </c>
      <c r="S169" s="157">
        <v>0</v>
      </c>
      <c r="T169" s="158">
        <f>S169*H169</f>
        <v>0</v>
      </c>
      <c r="AR169" s="159" t="s">
        <v>174</v>
      </c>
      <c r="AT169" s="159" t="s">
        <v>169</v>
      </c>
      <c r="AU169" s="159" t="s">
        <v>75</v>
      </c>
      <c r="AY169" s="12" t="s">
        <v>167</v>
      </c>
      <c r="BE169" s="160">
        <f>IF(N169="základní",J169,0)</f>
        <v>0</v>
      </c>
      <c r="BF169" s="160">
        <f>IF(N169="snížená",J169,0)</f>
        <v>0</v>
      </c>
      <c r="BG169" s="160">
        <f>IF(N169="zákl. přenesená",J169,0)</f>
        <v>0</v>
      </c>
      <c r="BH169" s="160">
        <f>IF(N169="sníž. přenesená",J169,0)</f>
        <v>0</v>
      </c>
      <c r="BI169" s="160">
        <f>IF(N169="nulová",J169,0)</f>
        <v>0</v>
      </c>
      <c r="BJ169" s="12" t="s">
        <v>75</v>
      </c>
      <c r="BK169" s="160">
        <f>ROUND(I169*H169,2)</f>
        <v>0</v>
      </c>
      <c r="BL169" s="12" t="s">
        <v>174</v>
      </c>
      <c r="BM169" s="159" t="s">
        <v>533</v>
      </c>
    </row>
    <row r="170" spans="2:47" s="96" customFormat="1" ht="12">
      <c r="B170" s="24"/>
      <c r="D170" s="161" t="s">
        <v>176</v>
      </c>
      <c r="F170" s="162" t="s">
        <v>1953</v>
      </c>
      <c r="L170" s="24"/>
      <c r="M170" s="163"/>
      <c r="N170" s="50"/>
      <c r="O170" s="50"/>
      <c r="P170" s="50"/>
      <c r="Q170" s="50"/>
      <c r="R170" s="50"/>
      <c r="S170" s="50"/>
      <c r="T170" s="51"/>
      <c r="AT170" s="12" t="s">
        <v>176</v>
      </c>
      <c r="AU170" s="12" t="s">
        <v>75</v>
      </c>
    </row>
    <row r="171" spans="2:65" s="96" customFormat="1" ht="16.5" customHeight="1">
      <c r="B171" s="24"/>
      <c r="C171" s="149" t="s">
        <v>364</v>
      </c>
      <c r="D171" s="149" t="s">
        <v>169</v>
      </c>
      <c r="E171" s="150" t="s">
        <v>1954</v>
      </c>
      <c r="F171" s="151" t="s">
        <v>1955</v>
      </c>
      <c r="G171" s="152" t="s">
        <v>727</v>
      </c>
      <c r="H171" s="153">
        <v>150</v>
      </c>
      <c r="I171" s="3"/>
      <c r="J171" s="154">
        <f>ROUND(I171*H171,2)</f>
        <v>0</v>
      </c>
      <c r="K171" s="151" t="s">
        <v>1</v>
      </c>
      <c r="L171" s="24"/>
      <c r="M171" s="155" t="s">
        <v>1</v>
      </c>
      <c r="N171" s="156" t="s">
        <v>33</v>
      </c>
      <c r="O171" s="157">
        <v>0</v>
      </c>
      <c r="P171" s="157">
        <f>O171*H171</f>
        <v>0</v>
      </c>
      <c r="Q171" s="157">
        <v>0</v>
      </c>
      <c r="R171" s="157">
        <f>Q171*H171</f>
        <v>0</v>
      </c>
      <c r="S171" s="157">
        <v>0</v>
      </c>
      <c r="T171" s="158">
        <f>S171*H171</f>
        <v>0</v>
      </c>
      <c r="AR171" s="159" t="s">
        <v>174</v>
      </c>
      <c r="AT171" s="159" t="s">
        <v>169</v>
      </c>
      <c r="AU171" s="159" t="s">
        <v>75</v>
      </c>
      <c r="AY171" s="12" t="s">
        <v>167</v>
      </c>
      <c r="BE171" s="160">
        <f>IF(N171="základní",J171,0)</f>
        <v>0</v>
      </c>
      <c r="BF171" s="160">
        <f>IF(N171="snížená",J171,0)</f>
        <v>0</v>
      </c>
      <c r="BG171" s="160">
        <f>IF(N171="zákl. přenesená",J171,0)</f>
        <v>0</v>
      </c>
      <c r="BH171" s="160">
        <f>IF(N171="sníž. přenesená",J171,0)</f>
        <v>0</v>
      </c>
      <c r="BI171" s="160">
        <f>IF(N171="nulová",J171,0)</f>
        <v>0</v>
      </c>
      <c r="BJ171" s="12" t="s">
        <v>75</v>
      </c>
      <c r="BK171" s="160">
        <f>ROUND(I171*H171,2)</f>
        <v>0</v>
      </c>
      <c r="BL171" s="12" t="s">
        <v>174</v>
      </c>
      <c r="BM171" s="159" t="s">
        <v>547</v>
      </c>
    </row>
    <row r="172" spans="2:47" s="96" customFormat="1" ht="12">
      <c r="B172" s="24"/>
      <c r="D172" s="161" t="s">
        <v>176</v>
      </c>
      <c r="F172" s="162" t="s">
        <v>1955</v>
      </c>
      <c r="L172" s="24"/>
      <c r="M172" s="163"/>
      <c r="N172" s="50"/>
      <c r="O172" s="50"/>
      <c r="P172" s="50"/>
      <c r="Q172" s="50"/>
      <c r="R172" s="50"/>
      <c r="S172" s="50"/>
      <c r="T172" s="51"/>
      <c r="AT172" s="12" t="s">
        <v>176</v>
      </c>
      <c r="AU172" s="12" t="s">
        <v>75</v>
      </c>
    </row>
    <row r="173" spans="2:65" s="96" customFormat="1" ht="16.5" customHeight="1">
      <c r="B173" s="24"/>
      <c r="C173" s="149" t="s">
        <v>370</v>
      </c>
      <c r="D173" s="149" t="s">
        <v>169</v>
      </c>
      <c r="E173" s="150" t="s">
        <v>1956</v>
      </c>
      <c r="F173" s="151" t="s">
        <v>1957</v>
      </c>
      <c r="G173" s="152" t="s">
        <v>727</v>
      </c>
      <c r="H173" s="153">
        <v>10</v>
      </c>
      <c r="I173" s="3"/>
      <c r="J173" s="154">
        <f>ROUND(I173*H173,2)</f>
        <v>0</v>
      </c>
      <c r="K173" s="151" t="s">
        <v>1</v>
      </c>
      <c r="L173" s="24"/>
      <c r="M173" s="155" t="s">
        <v>1</v>
      </c>
      <c r="N173" s="156" t="s">
        <v>33</v>
      </c>
      <c r="O173" s="157">
        <v>0</v>
      </c>
      <c r="P173" s="157">
        <f>O173*H173</f>
        <v>0</v>
      </c>
      <c r="Q173" s="157">
        <v>0</v>
      </c>
      <c r="R173" s="157">
        <f>Q173*H173</f>
        <v>0</v>
      </c>
      <c r="S173" s="157">
        <v>0</v>
      </c>
      <c r="T173" s="158">
        <f>S173*H173</f>
        <v>0</v>
      </c>
      <c r="AR173" s="159" t="s">
        <v>174</v>
      </c>
      <c r="AT173" s="159" t="s">
        <v>169</v>
      </c>
      <c r="AU173" s="159" t="s">
        <v>75</v>
      </c>
      <c r="AY173" s="12" t="s">
        <v>167</v>
      </c>
      <c r="BE173" s="160">
        <f>IF(N173="základní",J173,0)</f>
        <v>0</v>
      </c>
      <c r="BF173" s="160">
        <f>IF(N173="snížená",J173,0)</f>
        <v>0</v>
      </c>
      <c r="BG173" s="160">
        <f>IF(N173="zákl. přenesená",J173,0)</f>
        <v>0</v>
      </c>
      <c r="BH173" s="160">
        <f>IF(N173="sníž. přenesená",J173,0)</f>
        <v>0</v>
      </c>
      <c r="BI173" s="160">
        <f>IF(N173="nulová",J173,0)</f>
        <v>0</v>
      </c>
      <c r="BJ173" s="12" t="s">
        <v>75</v>
      </c>
      <c r="BK173" s="160">
        <f>ROUND(I173*H173,2)</f>
        <v>0</v>
      </c>
      <c r="BL173" s="12" t="s">
        <v>174</v>
      </c>
      <c r="BM173" s="159" t="s">
        <v>564</v>
      </c>
    </row>
    <row r="174" spans="2:47" s="96" customFormat="1" ht="12">
      <c r="B174" s="24"/>
      <c r="D174" s="161" t="s">
        <v>176</v>
      </c>
      <c r="F174" s="162" t="s">
        <v>1957</v>
      </c>
      <c r="L174" s="24"/>
      <c r="M174" s="163"/>
      <c r="N174" s="50"/>
      <c r="O174" s="50"/>
      <c r="P174" s="50"/>
      <c r="Q174" s="50"/>
      <c r="R174" s="50"/>
      <c r="S174" s="50"/>
      <c r="T174" s="51"/>
      <c r="AT174" s="12" t="s">
        <v>176</v>
      </c>
      <c r="AU174" s="12" t="s">
        <v>75</v>
      </c>
    </row>
    <row r="175" spans="2:65" s="96" customFormat="1" ht="16.5" customHeight="1">
      <c r="B175" s="24"/>
      <c r="C175" s="149" t="s">
        <v>377</v>
      </c>
      <c r="D175" s="149" t="s">
        <v>169</v>
      </c>
      <c r="E175" s="150" t="s">
        <v>1958</v>
      </c>
      <c r="F175" s="151" t="s">
        <v>1959</v>
      </c>
      <c r="G175" s="152" t="s">
        <v>727</v>
      </c>
      <c r="H175" s="153">
        <v>10</v>
      </c>
      <c r="I175" s="3"/>
      <c r="J175" s="154">
        <f>ROUND(I175*H175,2)</f>
        <v>0</v>
      </c>
      <c r="K175" s="151" t="s">
        <v>1</v>
      </c>
      <c r="L175" s="24"/>
      <c r="M175" s="155" t="s">
        <v>1</v>
      </c>
      <c r="N175" s="156" t="s">
        <v>33</v>
      </c>
      <c r="O175" s="157">
        <v>0</v>
      </c>
      <c r="P175" s="157">
        <f>O175*H175</f>
        <v>0</v>
      </c>
      <c r="Q175" s="157">
        <v>0</v>
      </c>
      <c r="R175" s="157">
        <f>Q175*H175</f>
        <v>0</v>
      </c>
      <c r="S175" s="157">
        <v>0</v>
      </c>
      <c r="T175" s="158">
        <f>S175*H175</f>
        <v>0</v>
      </c>
      <c r="AR175" s="159" t="s">
        <v>174</v>
      </c>
      <c r="AT175" s="159" t="s">
        <v>169</v>
      </c>
      <c r="AU175" s="159" t="s">
        <v>75</v>
      </c>
      <c r="AY175" s="12" t="s">
        <v>167</v>
      </c>
      <c r="BE175" s="160">
        <f>IF(N175="základní",J175,0)</f>
        <v>0</v>
      </c>
      <c r="BF175" s="160">
        <f>IF(N175="snížená",J175,0)</f>
        <v>0</v>
      </c>
      <c r="BG175" s="160">
        <f>IF(N175="zákl. přenesená",J175,0)</f>
        <v>0</v>
      </c>
      <c r="BH175" s="160">
        <f>IF(N175="sníž. přenesená",J175,0)</f>
        <v>0</v>
      </c>
      <c r="BI175" s="160">
        <f>IF(N175="nulová",J175,0)</f>
        <v>0</v>
      </c>
      <c r="BJ175" s="12" t="s">
        <v>75</v>
      </c>
      <c r="BK175" s="160">
        <f>ROUND(I175*H175,2)</f>
        <v>0</v>
      </c>
      <c r="BL175" s="12" t="s">
        <v>174</v>
      </c>
      <c r="BM175" s="159" t="s">
        <v>577</v>
      </c>
    </row>
    <row r="176" spans="2:47" s="96" customFormat="1" ht="12">
      <c r="B176" s="24"/>
      <c r="D176" s="161" t="s">
        <v>176</v>
      </c>
      <c r="F176" s="162" t="s">
        <v>1959</v>
      </c>
      <c r="L176" s="24"/>
      <c r="M176" s="163"/>
      <c r="N176" s="50"/>
      <c r="O176" s="50"/>
      <c r="P176" s="50"/>
      <c r="Q176" s="50"/>
      <c r="R176" s="50"/>
      <c r="S176" s="50"/>
      <c r="T176" s="51"/>
      <c r="AT176" s="12" t="s">
        <v>176</v>
      </c>
      <c r="AU176" s="12" t="s">
        <v>75</v>
      </c>
    </row>
    <row r="177" spans="2:65" s="96" customFormat="1" ht="16.5" customHeight="1">
      <c r="B177" s="24"/>
      <c r="C177" s="149" t="s">
        <v>393</v>
      </c>
      <c r="D177" s="149" t="s">
        <v>169</v>
      </c>
      <c r="E177" s="150" t="s">
        <v>1960</v>
      </c>
      <c r="F177" s="151" t="s">
        <v>1961</v>
      </c>
      <c r="G177" s="152" t="s">
        <v>941</v>
      </c>
      <c r="H177" s="153">
        <v>16</v>
      </c>
      <c r="I177" s="3"/>
      <c r="J177" s="154">
        <f>ROUND(I177*H177,2)</f>
        <v>0</v>
      </c>
      <c r="K177" s="151" t="s">
        <v>1</v>
      </c>
      <c r="L177" s="24"/>
      <c r="M177" s="155" t="s">
        <v>1</v>
      </c>
      <c r="N177" s="156" t="s">
        <v>33</v>
      </c>
      <c r="O177" s="157">
        <v>0</v>
      </c>
      <c r="P177" s="157">
        <f>O177*H177</f>
        <v>0</v>
      </c>
      <c r="Q177" s="157">
        <v>0</v>
      </c>
      <c r="R177" s="157">
        <f>Q177*H177</f>
        <v>0</v>
      </c>
      <c r="S177" s="157">
        <v>0</v>
      </c>
      <c r="T177" s="158">
        <f>S177*H177</f>
        <v>0</v>
      </c>
      <c r="AR177" s="159" t="s">
        <v>174</v>
      </c>
      <c r="AT177" s="159" t="s">
        <v>169</v>
      </c>
      <c r="AU177" s="159" t="s">
        <v>75</v>
      </c>
      <c r="AY177" s="12" t="s">
        <v>167</v>
      </c>
      <c r="BE177" s="160">
        <f>IF(N177="základní",J177,0)</f>
        <v>0</v>
      </c>
      <c r="BF177" s="160">
        <f>IF(N177="snížená",J177,0)</f>
        <v>0</v>
      </c>
      <c r="BG177" s="160">
        <f>IF(N177="zákl. přenesená",J177,0)</f>
        <v>0</v>
      </c>
      <c r="BH177" s="160">
        <f>IF(N177="sníž. přenesená",J177,0)</f>
        <v>0</v>
      </c>
      <c r="BI177" s="160">
        <f>IF(N177="nulová",J177,0)</f>
        <v>0</v>
      </c>
      <c r="BJ177" s="12" t="s">
        <v>75</v>
      </c>
      <c r="BK177" s="160">
        <f>ROUND(I177*H177,2)</f>
        <v>0</v>
      </c>
      <c r="BL177" s="12" t="s">
        <v>174</v>
      </c>
      <c r="BM177" s="159" t="s">
        <v>590</v>
      </c>
    </row>
    <row r="178" spans="2:47" s="96" customFormat="1" ht="12">
      <c r="B178" s="24"/>
      <c r="D178" s="161" t="s">
        <v>176</v>
      </c>
      <c r="F178" s="162" t="s">
        <v>1961</v>
      </c>
      <c r="L178" s="24"/>
      <c r="M178" s="163"/>
      <c r="N178" s="50"/>
      <c r="O178" s="50"/>
      <c r="P178" s="50"/>
      <c r="Q178" s="50"/>
      <c r="R178" s="50"/>
      <c r="S178" s="50"/>
      <c r="T178" s="51"/>
      <c r="AT178" s="12" t="s">
        <v>176</v>
      </c>
      <c r="AU178" s="12" t="s">
        <v>75</v>
      </c>
    </row>
    <row r="179" spans="2:65" s="96" customFormat="1" ht="16.5" customHeight="1">
      <c r="B179" s="24"/>
      <c r="C179" s="149" t="s">
        <v>403</v>
      </c>
      <c r="D179" s="149" t="s">
        <v>169</v>
      </c>
      <c r="E179" s="150" t="s">
        <v>1962</v>
      </c>
      <c r="F179" s="151" t="s">
        <v>1963</v>
      </c>
      <c r="G179" s="152" t="s">
        <v>1907</v>
      </c>
      <c r="H179" s="153">
        <v>1</v>
      </c>
      <c r="I179" s="3"/>
      <c r="J179" s="154">
        <f>ROUND(I179*H179,2)</f>
        <v>0</v>
      </c>
      <c r="K179" s="151" t="s">
        <v>1</v>
      </c>
      <c r="L179" s="24"/>
      <c r="M179" s="155" t="s">
        <v>1</v>
      </c>
      <c r="N179" s="156" t="s">
        <v>33</v>
      </c>
      <c r="O179" s="157">
        <v>0</v>
      </c>
      <c r="P179" s="157">
        <f>O179*H179</f>
        <v>0</v>
      </c>
      <c r="Q179" s="157">
        <v>0</v>
      </c>
      <c r="R179" s="157">
        <f>Q179*H179</f>
        <v>0</v>
      </c>
      <c r="S179" s="157">
        <v>0</v>
      </c>
      <c r="T179" s="158">
        <f>S179*H179</f>
        <v>0</v>
      </c>
      <c r="AR179" s="159" t="s">
        <v>174</v>
      </c>
      <c r="AT179" s="159" t="s">
        <v>169</v>
      </c>
      <c r="AU179" s="159" t="s">
        <v>75</v>
      </c>
      <c r="AY179" s="12" t="s">
        <v>167</v>
      </c>
      <c r="BE179" s="160">
        <f>IF(N179="základní",J179,0)</f>
        <v>0</v>
      </c>
      <c r="BF179" s="160">
        <f>IF(N179="snížená",J179,0)</f>
        <v>0</v>
      </c>
      <c r="BG179" s="160">
        <f>IF(N179="zákl. přenesená",J179,0)</f>
        <v>0</v>
      </c>
      <c r="BH179" s="160">
        <f>IF(N179="sníž. přenesená",J179,0)</f>
        <v>0</v>
      </c>
      <c r="BI179" s="160">
        <f>IF(N179="nulová",J179,0)</f>
        <v>0</v>
      </c>
      <c r="BJ179" s="12" t="s">
        <v>75</v>
      </c>
      <c r="BK179" s="160">
        <f>ROUND(I179*H179,2)</f>
        <v>0</v>
      </c>
      <c r="BL179" s="12" t="s">
        <v>174</v>
      </c>
      <c r="BM179" s="159" t="s">
        <v>612</v>
      </c>
    </row>
    <row r="180" spans="2:47" s="96" customFormat="1" ht="12">
      <c r="B180" s="24"/>
      <c r="D180" s="161" t="s">
        <v>176</v>
      </c>
      <c r="F180" s="162" t="s">
        <v>1963</v>
      </c>
      <c r="L180" s="24"/>
      <c r="M180" s="163"/>
      <c r="N180" s="50"/>
      <c r="O180" s="50"/>
      <c r="P180" s="50"/>
      <c r="Q180" s="50"/>
      <c r="R180" s="50"/>
      <c r="S180" s="50"/>
      <c r="T180" s="51"/>
      <c r="AT180" s="12" t="s">
        <v>176</v>
      </c>
      <c r="AU180" s="12" t="s">
        <v>75</v>
      </c>
    </row>
    <row r="181" spans="2:65" s="96" customFormat="1" ht="16.5" customHeight="1">
      <c r="B181" s="24"/>
      <c r="C181" s="149" t="s">
        <v>416</v>
      </c>
      <c r="D181" s="149" t="s">
        <v>169</v>
      </c>
      <c r="E181" s="150" t="s">
        <v>1964</v>
      </c>
      <c r="F181" s="151" t="s">
        <v>1965</v>
      </c>
      <c r="G181" s="152" t="s">
        <v>1907</v>
      </c>
      <c r="H181" s="153">
        <v>1</v>
      </c>
      <c r="I181" s="3"/>
      <c r="J181" s="154">
        <f>ROUND(I181*H181,2)</f>
        <v>0</v>
      </c>
      <c r="K181" s="151" t="s">
        <v>1</v>
      </c>
      <c r="L181" s="24"/>
      <c r="M181" s="155" t="s">
        <v>1</v>
      </c>
      <c r="N181" s="156" t="s">
        <v>33</v>
      </c>
      <c r="O181" s="157">
        <v>0</v>
      </c>
      <c r="P181" s="157">
        <f>O181*H181</f>
        <v>0</v>
      </c>
      <c r="Q181" s="157">
        <v>0</v>
      </c>
      <c r="R181" s="157">
        <f>Q181*H181</f>
        <v>0</v>
      </c>
      <c r="S181" s="157">
        <v>0</v>
      </c>
      <c r="T181" s="158">
        <f>S181*H181</f>
        <v>0</v>
      </c>
      <c r="AR181" s="159" t="s">
        <v>174</v>
      </c>
      <c r="AT181" s="159" t="s">
        <v>169</v>
      </c>
      <c r="AU181" s="159" t="s">
        <v>75</v>
      </c>
      <c r="AY181" s="12" t="s">
        <v>167</v>
      </c>
      <c r="BE181" s="160">
        <f>IF(N181="základní",J181,0)</f>
        <v>0</v>
      </c>
      <c r="BF181" s="160">
        <f>IF(N181="snížená",J181,0)</f>
        <v>0</v>
      </c>
      <c r="BG181" s="160">
        <f>IF(N181="zákl. přenesená",J181,0)</f>
        <v>0</v>
      </c>
      <c r="BH181" s="160">
        <f>IF(N181="sníž. přenesená",J181,0)</f>
        <v>0</v>
      </c>
      <c r="BI181" s="160">
        <f>IF(N181="nulová",J181,0)</f>
        <v>0</v>
      </c>
      <c r="BJ181" s="12" t="s">
        <v>75</v>
      </c>
      <c r="BK181" s="160">
        <f>ROUND(I181*H181,2)</f>
        <v>0</v>
      </c>
      <c r="BL181" s="12" t="s">
        <v>174</v>
      </c>
      <c r="BM181" s="159" t="s">
        <v>625</v>
      </c>
    </row>
    <row r="182" spans="2:47" s="96" customFormat="1" ht="12">
      <c r="B182" s="24"/>
      <c r="D182" s="161" t="s">
        <v>176</v>
      </c>
      <c r="F182" s="162" t="s">
        <v>1965</v>
      </c>
      <c r="L182" s="24"/>
      <c r="M182" s="163"/>
      <c r="N182" s="50"/>
      <c r="O182" s="50"/>
      <c r="P182" s="50"/>
      <c r="Q182" s="50"/>
      <c r="R182" s="50"/>
      <c r="S182" s="50"/>
      <c r="T182" s="51"/>
      <c r="AT182" s="12" t="s">
        <v>176</v>
      </c>
      <c r="AU182" s="12" t="s">
        <v>75</v>
      </c>
    </row>
    <row r="183" spans="2:65" s="96" customFormat="1" ht="16.5" customHeight="1">
      <c r="B183" s="24"/>
      <c r="C183" s="149" t="s">
        <v>423</v>
      </c>
      <c r="D183" s="149" t="s">
        <v>169</v>
      </c>
      <c r="E183" s="150" t="s">
        <v>1966</v>
      </c>
      <c r="F183" s="151" t="s">
        <v>1967</v>
      </c>
      <c r="G183" s="152" t="s">
        <v>1968</v>
      </c>
      <c r="H183" s="153">
        <v>72</v>
      </c>
      <c r="I183" s="3"/>
      <c r="J183" s="154">
        <f>ROUND(I183*H183,2)</f>
        <v>0</v>
      </c>
      <c r="K183" s="151" t="s">
        <v>1</v>
      </c>
      <c r="L183" s="24"/>
      <c r="M183" s="155" t="s">
        <v>1</v>
      </c>
      <c r="N183" s="156" t="s">
        <v>33</v>
      </c>
      <c r="O183" s="157">
        <v>0</v>
      </c>
      <c r="P183" s="157">
        <f>O183*H183</f>
        <v>0</v>
      </c>
      <c r="Q183" s="157">
        <v>0</v>
      </c>
      <c r="R183" s="157">
        <f>Q183*H183</f>
        <v>0</v>
      </c>
      <c r="S183" s="157">
        <v>0</v>
      </c>
      <c r="T183" s="158">
        <f>S183*H183</f>
        <v>0</v>
      </c>
      <c r="AR183" s="159" t="s">
        <v>174</v>
      </c>
      <c r="AT183" s="159" t="s">
        <v>169</v>
      </c>
      <c r="AU183" s="159" t="s">
        <v>75</v>
      </c>
      <c r="AY183" s="12" t="s">
        <v>167</v>
      </c>
      <c r="BE183" s="160">
        <f>IF(N183="základní",J183,0)</f>
        <v>0</v>
      </c>
      <c r="BF183" s="160">
        <f>IF(N183="snížená",J183,0)</f>
        <v>0</v>
      </c>
      <c r="BG183" s="160">
        <f>IF(N183="zákl. přenesená",J183,0)</f>
        <v>0</v>
      </c>
      <c r="BH183" s="160">
        <f>IF(N183="sníž. přenesená",J183,0)</f>
        <v>0</v>
      </c>
      <c r="BI183" s="160">
        <f>IF(N183="nulová",J183,0)</f>
        <v>0</v>
      </c>
      <c r="BJ183" s="12" t="s">
        <v>75</v>
      </c>
      <c r="BK183" s="160">
        <f>ROUND(I183*H183,2)</f>
        <v>0</v>
      </c>
      <c r="BL183" s="12" t="s">
        <v>174</v>
      </c>
      <c r="BM183" s="159" t="s">
        <v>637</v>
      </c>
    </row>
    <row r="184" spans="2:47" s="96" customFormat="1" ht="12">
      <c r="B184" s="24"/>
      <c r="D184" s="161" t="s">
        <v>176</v>
      </c>
      <c r="F184" s="162" t="s">
        <v>1967</v>
      </c>
      <c r="L184" s="24"/>
      <c r="M184" s="163"/>
      <c r="N184" s="50"/>
      <c r="O184" s="50"/>
      <c r="P184" s="50"/>
      <c r="Q184" s="50"/>
      <c r="R184" s="50"/>
      <c r="S184" s="50"/>
      <c r="T184" s="51"/>
      <c r="AT184" s="12" t="s">
        <v>176</v>
      </c>
      <c r="AU184" s="12" t="s">
        <v>75</v>
      </c>
    </row>
    <row r="185" spans="2:65" s="96" customFormat="1" ht="16.5" customHeight="1">
      <c r="B185" s="24"/>
      <c r="C185" s="149" t="s">
        <v>428</v>
      </c>
      <c r="D185" s="149" t="s">
        <v>169</v>
      </c>
      <c r="E185" s="150" t="s">
        <v>1969</v>
      </c>
      <c r="F185" s="151" t="s">
        <v>1970</v>
      </c>
      <c r="G185" s="152" t="s">
        <v>1907</v>
      </c>
      <c r="H185" s="153">
        <v>1</v>
      </c>
      <c r="I185" s="3"/>
      <c r="J185" s="154">
        <f>ROUND(I185*H185,2)</f>
        <v>0</v>
      </c>
      <c r="K185" s="151" t="s">
        <v>1</v>
      </c>
      <c r="L185" s="24"/>
      <c r="M185" s="155" t="s">
        <v>1</v>
      </c>
      <c r="N185" s="156" t="s">
        <v>33</v>
      </c>
      <c r="O185" s="157">
        <v>0</v>
      </c>
      <c r="P185" s="157">
        <f>O185*H185</f>
        <v>0</v>
      </c>
      <c r="Q185" s="157">
        <v>0</v>
      </c>
      <c r="R185" s="157">
        <f>Q185*H185</f>
        <v>0</v>
      </c>
      <c r="S185" s="157">
        <v>0</v>
      </c>
      <c r="T185" s="158">
        <f>S185*H185</f>
        <v>0</v>
      </c>
      <c r="AR185" s="159" t="s">
        <v>174</v>
      </c>
      <c r="AT185" s="159" t="s">
        <v>169</v>
      </c>
      <c r="AU185" s="159" t="s">
        <v>75</v>
      </c>
      <c r="AY185" s="12" t="s">
        <v>167</v>
      </c>
      <c r="BE185" s="160">
        <f>IF(N185="základní",J185,0)</f>
        <v>0</v>
      </c>
      <c r="BF185" s="160">
        <f>IF(N185="snížená",J185,0)</f>
        <v>0</v>
      </c>
      <c r="BG185" s="160">
        <f>IF(N185="zákl. přenesená",J185,0)</f>
        <v>0</v>
      </c>
      <c r="BH185" s="160">
        <f>IF(N185="sníž. přenesená",J185,0)</f>
        <v>0</v>
      </c>
      <c r="BI185" s="160">
        <f>IF(N185="nulová",J185,0)</f>
        <v>0</v>
      </c>
      <c r="BJ185" s="12" t="s">
        <v>75</v>
      </c>
      <c r="BK185" s="160">
        <f>ROUND(I185*H185,2)</f>
        <v>0</v>
      </c>
      <c r="BL185" s="12" t="s">
        <v>174</v>
      </c>
      <c r="BM185" s="159" t="s">
        <v>647</v>
      </c>
    </row>
    <row r="186" spans="2:47" s="96" customFormat="1" ht="12">
      <c r="B186" s="24"/>
      <c r="D186" s="161" t="s">
        <v>176</v>
      </c>
      <c r="F186" s="162" t="s">
        <v>1970</v>
      </c>
      <c r="L186" s="24"/>
      <c r="M186" s="163"/>
      <c r="N186" s="50"/>
      <c r="O186" s="50"/>
      <c r="P186" s="50"/>
      <c r="Q186" s="50"/>
      <c r="R186" s="50"/>
      <c r="S186" s="50"/>
      <c r="T186" s="51"/>
      <c r="AT186" s="12" t="s">
        <v>176</v>
      </c>
      <c r="AU186" s="12" t="s">
        <v>75</v>
      </c>
    </row>
    <row r="187" spans="2:65" s="96" customFormat="1" ht="16.5" customHeight="1">
      <c r="B187" s="24"/>
      <c r="C187" s="149" t="s">
        <v>435</v>
      </c>
      <c r="D187" s="149" t="s">
        <v>169</v>
      </c>
      <c r="E187" s="150" t="s">
        <v>1971</v>
      </c>
      <c r="F187" s="151" t="s">
        <v>1972</v>
      </c>
      <c r="G187" s="152" t="s">
        <v>727</v>
      </c>
      <c r="H187" s="153">
        <v>248</v>
      </c>
      <c r="I187" s="3"/>
      <c r="J187" s="154">
        <f>ROUND(I187*H187,2)</f>
        <v>0</v>
      </c>
      <c r="K187" s="151" t="s">
        <v>1</v>
      </c>
      <c r="L187" s="24"/>
      <c r="M187" s="155" t="s">
        <v>1</v>
      </c>
      <c r="N187" s="156" t="s">
        <v>33</v>
      </c>
      <c r="O187" s="157">
        <v>0</v>
      </c>
      <c r="P187" s="157">
        <f>O187*H187</f>
        <v>0</v>
      </c>
      <c r="Q187" s="157">
        <v>0</v>
      </c>
      <c r="R187" s="157">
        <f>Q187*H187</f>
        <v>0</v>
      </c>
      <c r="S187" s="157">
        <v>0</v>
      </c>
      <c r="T187" s="158">
        <f>S187*H187</f>
        <v>0</v>
      </c>
      <c r="AR187" s="159" t="s">
        <v>174</v>
      </c>
      <c r="AT187" s="159" t="s">
        <v>169</v>
      </c>
      <c r="AU187" s="159" t="s">
        <v>75</v>
      </c>
      <c r="AY187" s="12" t="s">
        <v>167</v>
      </c>
      <c r="BE187" s="160">
        <f>IF(N187="základní",J187,0)</f>
        <v>0</v>
      </c>
      <c r="BF187" s="160">
        <f>IF(N187="snížená",J187,0)</f>
        <v>0</v>
      </c>
      <c r="BG187" s="160">
        <f>IF(N187="zákl. přenesená",J187,0)</f>
        <v>0</v>
      </c>
      <c r="BH187" s="160">
        <f>IF(N187="sníž. přenesená",J187,0)</f>
        <v>0</v>
      </c>
      <c r="BI187" s="160">
        <f>IF(N187="nulová",J187,0)</f>
        <v>0</v>
      </c>
      <c r="BJ187" s="12" t="s">
        <v>75</v>
      </c>
      <c r="BK187" s="160">
        <f>ROUND(I187*H187,2)</f>
        <v>0</v>
      </c>
      <c r="BL187" s="12" t="s">
        <v>174</v>
      </c>
      <c r="BM187" s="159" t="s">
        <v>657</v>
      </c>
    </row>
    <row r="188" spans="2:47" s="96" customFormat="1" ht="12">
      <c r="B188" s="24"/>
      <c r="D188" s="161" t="s">
        <v>176</v>
      </c>
      <c r="F188" s="162" t="s">
        <v>1972</v>
      </c>
      <c r="L188" s="24"/>
      <c r="M188" s="163"/>
      <c r="N188" s="50"/>
      <c r="O188" s="50"/>
      <c r="P188" s="50"/>
      <c r="Q188" s="50"/>
      <c r="R188" s="50"/>
      <c r="S188" s="50"/>
      <c r="T188" s="51"/>
      <c r="AT188" s="12" t="s">
        <v>176</v>
      </c>
      <c r="AU188" s="12" t="s">
        <v>75</v>
      </c>
    </row>
    <row r="189" spans="2:65" s="96" customFormat="1" ht="16.5" customHeight="1">
      <c r="B189" s="24"/>
      <c r="C189" s="149" t="s">
        <v>442</v>
      </c>
      <c r="D189" s="149" t="s">
        <v>169</v>
      </c>
      <c r="E189" s="150" t="s">
        <v>1973</v>
      </c>
      <c r="F189" s="151" t="s">
        <v>1974</v>
      </c>
      <c r="G189" s="152" t="s">
        <v>1907</v>
      </c>
      <c r="H189" s="153">
        <v>2</v>
      </c>
      <c r="I189" s="3"/>
      <c r="J189" s="154">
        <f>ROUND(I189*H189,2)</f>
        <v>0</v>
      </c>
      <c r="K189" s="151" t="s">
        <v>1</v>
      </c>
      <c r="L189" s="24"/>
      <c r="M189" s="155" t="s">
        <v>1</v>
      </c>
      <c r="N189" s="156" t="s">
        <v>33</v>
      </c>
      <c r="O189" s="157">
        <v>0</v>
      </c>
      <c r="P189" s="157">
        <f>O189*H189</f>
        <v>0</v>
      </c>
      <c r="Q189" s="157">
        <v>0</v>
      </c>
      <c r="R189" s="157">
        <f>Q189*H189</f>
        <v>0</v>
      </c>
      <c r="S189" s="157">
        <v>0</v>
      </c>
      <c r="T189" s="158">
        <f>S189*H189</f>
        <v>0</v>
      </c>
      <c r="AR189" s="159" t="s">
        <v>174</v>
      </c>
      <c r="AT189" s="159" t="s">
        <v>169</v>
      </c>
      <c r="AU189" s="159" t="s">
        <v>75</v>
      </c>
      <c r="AY189" s="12" t="s">
        <v>167</v>
      </c>
      <c r="BE189" s="160">
        <f>IF(N189="základní",J189,0)</f>
        <v>0</v>
      </c>
      <c r="BF189" s="160">
        <f>IF(N189="snížená",J189,0)</f>
        <v>0</v>
      </c>
      <c r="BG189" s="160">
        <f>IF(N189="zákl. přenesená",J189,0)</f>
        <v>0</v>
      </c>
      <c r="BH189" s="160">
        <f>IF(N189="sníž. přenesená",J189,0)</f>
        <v>0</v>
      </c>
      <c r="BI189" s="160">
        <f>IF(N189="nulová",J189,0)</f>
        <v>0</v>
      </c>
      <c r="BJ189" s="12" t="s">
        <v>75</v>
      </c>
      <c r="BK189" s="160">
        <f>ROUND(I189*H189,2)</f>
        <v>0</v>
      </c>
      <c r="BL189" s="12" t="s">
        <v>174</v>
      </c>
      <c r="BM189" s="159" t="s">
        <v>669</v>
      </c>
    </row>
    <row r="190" spans="2:47" s="96" customFormat="1" ht="12">
      <c r="B190" s="24"/>
      <c r="D190" s="161" t="s">
        <v>176</v>
      </c>
      <c r="F190" s="162" t="s">
        <v>1974</v>
      </c>
      <c r="L190" s="24"/>
      <c r="M190" s="163"/>
      <c r="N190" s="50"/>
      <c r="O190" s="50"/>
      <c r="P190" s="50"/>
      <c r="Q190" s="50"/>
      <c r="R190" s="50"/>
      <c r="S190" s="50"/>
      <c r="T190" s="51"/>
      <c r="AT190" s="12" t="s">
        <v>176</v>
      </c>
      <c r="AU190" s="12" t="s">
        <v>75</v>
      </c>
    </row>
    <row r="191" spans="2:65" s="96" customFormat="1" ht="16.5" customHeight="1">
      <c r="B191" s="24"/>
      <c r="C191" s="149" t="s">
        <v>447</v>
      </c>
      <c r="D191" s="149" t="s">
        <v>169</v>
      </c>
      <c r="E191" s="150" t="s">
        <v>1975</v>
      </c>
      <c r="F191" s="151" t="s">
        <v>1976</v>
      </c>
      <c r="G191" s="152" t="s">
        <v>727</v>
      </c>
      <c r="H191" s="153">
        <v>10</v>
      </c>
      <c r="I191" s="3"/>
      <c r="J191" s="154">
        <f>ROUND(I191*H191,2)</f>
        <v>0</v>
      </c>
      <c r="K191" s="151" t="s">
        <v>1</v>
      </c>
      <c r="L191" s="24"/>
      <c r="M191" s="155" t="s">
        <v>1</v>
      </c>
      <c r="N191" s="156" t="s">
        <v>33</v>
      </c>
      <c r="O191" s="157">
        <v>0</v>
      </c>
      <c r="P191" s="157">
        <f>O191*H191</f>
        <v>0</v>
      </c>
      <c r="Q191" s="157">
        <v>0</v>
      </c>
      <c r="R191" s="157">
        <f>Q191*H191</f>
        <v>0</v>
      </c>
      <c r="S191" s="157">
        <v>0</v>
      </c>
      <c r="T191" s="158">
        <f>S191*H191</f>
        <v>0</v>
      </c>
      <c r="AR191" s="159" t="s">
        <v>174</v>
      </c>
      <c r="AT191" s="159" t="s">
        <v>169</v>
      </c>
      <c r="AU191" s="159" t="s">
        <v>75</v>
      </c>
      <c r="AY191" s="12" t="s">
        <v>167</v>
      </c>
      <c r="BE191" s="160">
        <f>IF(N191="základní",J191,0)</f>
        <v>0</v>
      </c>
      <c r="BF191" s="160">
        <f>IF(N191="snížená",J191,0)</f>
        <v>0</v>
      </c>
      <c r="BG191" s="160">
        <f>IF(N191="zákl. přenesená",J191,0)</f>
        <v>0</v>
      </c>
      <c r="BH191" s="160">
        <f>IF(N191="sníž. přenesená",J191,0)</f>
        <v>0</v>
      </c>
      <c r="BI191" s="160">
        <f>IF(N191="nulová",J191,0)</f>
        <v>0</v>
      </c>
      <c r="BJ191" s="12" t="s">
        <v>75</v>
      </c>
      <c r="BK191" s="160">
        <f>ROUND(I191*H191,2)</f>
        <v>0</v>
      </c>
      <c r="BL191" s="12" t="s">
        <v>174</v>
      </c>
      <c r="BM191" s="159" t="s">
        <v>686</v>
      </c>
    </row>
    <row r="192" spans="2:47" s="96" customFormat="1" ht="12">
      <c r="B192" s="24"/>
      <c r="D192" s="161" t="s">
        <v>176</v>
      </c>
      <c r="F192" s="162" t="s">
        <v>1976</v>
      </c>
      <c r="L192" s="24"/>
      <c r="M192" s="163"/>
      <c r="N192" s="50"/>
      <c r="O192" s="50"/>
      <c r="P192" s="50"/>
      <c r="Q192" s="50"/>
      <c r="R192" s="50"/>
      <c r="S192" s="50"/>
      <c r="T192" s="51"/>
      <c r="AT192" s="12" t="s">
        <v>176</v>
      </c>
      <c r="AU192" s="12" t="s">
        <v>75</v>
      </c>
    </row>
    <row r="193" spans="2:65" s="96" customFormat="1" ht="16.5" customHeight="1">
      <c r="B193" s="24"/>
      <c r="C193" s="149" t="s">
        <v>452</v>
      </c>
      <c r="D193" s="149" t="s">
        <v>169</v>
      </c>
      <c r="E193" s="150" t="s">
        <v>1977</v>
      </c>
      <c r="F193" s="151" t="s">
        <v>1978</v>
      </c>
      <c r="G193" s="152" t="s">
        <v>727</v>
      </c>
      <c r="H193" s="153">
        <v>29</v>
      </c>
      <c r="I193" s="3"/>
      <c r="J193" s="154">
        <f>ROUND(I193*H193,2)</f>
        <v>0</v>
      </c>
      <c r="K193" s="151" t="s">
        <v>1</v>
      </c>
      <c r="L193" s="24"/>
      <c r="M193" s="155" t="s">
        <v>1</v>
      </c>
      <c r="N193" s="156" t="s">
        <v>33</v>
      </c>
      <c r="O193" s="157">
        <v>0</v>
      </c>
      <c r="P193" s="157">
        <f>O193*H193</f>
        <v>0</v>
      </c>
      <c r="Q193" s="157">
        <v>0</v>
      </c>
      <c r="R193" s="157">
        <f>Q193*H193</f>
        <v>0</v>
      </c>
      <c r="S193" s="157">
        <v>0</v>
      </c>
      <c r="T193" s="158">
        <f>S193*H193</f>
        <v>0</v>
      </c>
      <c r="AR193" s="159" t="s">
        <v>174</v>
      </c>
      <c r="AT193" s="159" t="s">
        <v>169</v>
      </c>
      <c r="AU193" s="159" t="s">
        <v>75</v>
      </c>
      <c r="AY193" s="12" t="s">
        <v>167</v>
      </c>
      <c r="BE193" s="160">
        <f>IF(N193="základní",J193,0)</f>
        <v>0</v>
      </c>
      <c r="BF193" s="160">
        <f>IF(N193="snížená",J193,0)</f>
        <v>0</v>
      </c>
      <c r="BG193" s="160">
        <f>IF(N193="zákl. přenesená",J193,0)</f>
        <v>0</v>
      </c>
      <c r="BH193" s="160">
        <f>IF(N193="sníž. přenesená",J193,0)</f>
        <v>0</v>
      </c>
      <c r="BI193" s="160">
        <f>IF(N193="nulová",J193,0)</f>
        <v>0</v>
      </c>
      <c r="BJ193" s="12" t="s">
        <v>75</v>
      </c>
      <c r="BK193" s="160">
        <f>ROUND(I193*H193,2)</f>
        <v>0</v>
      </c>
      <c r="BL193" s="12" t="s">
        <v>174</v>
      </c>
      <c r="BM193" s="159" t="s">
        <v>701</v>
      </c>
    </row>
    <row r="194" spans="2:47" s="96" customFormat="1" ht="12">
      <c r="B194" s="24"/>
      <c r="D194" s="161" t="s">
        <v>176</v>
      </c>
      <c r="F194" s="162" t="s">
        <v>1978</v>
      </c>
      <c r="L194" s="24"/>
      <c r="M194" s="163"/>
      <c r="N194" s="50"/>
      <c r="O194" s="50"/>
      <c r="P194" s="50"/>
      <c r="Q194" s="50"/>
      <c r="R194" s="50"/>
      <c r="S194" s="50"/>
      <c r="T194" s="51"/>
      <c r="AT194" s="12" t="s">
        <v>176</v>
      </c>
      <c r="AU194" s="12" t="s">
        <v>75</v>
      </c>
    </row>
    <row r="195" spans="2:65" s="96" customFormat="1" ht="16.5" customHeight="1">
      <c r="B195" s="24"/>
      <c r="C195" s="149" t="s">
        <v>459</v>
      </c>
      <c r="D195" s="149" t="s">
        <v>169</v>
      </c>
      <c r="E195" s="150" t="s">
        <v>1979</v>
      </c>
      <c r="F195" s="151" t="s">
        <v>1980</v>
      </c>
      <c r="G195" s="152" t="s">
        <v>727</v>
      </c>
      <c r="H195" s="153">
        <v>20</v>
      </c>
      <c r="I195" s="3"/>
      <c r="J195" s="154">
        <f>ROUND(I195*H195,2)</f>
        <v>0</v>
      </c>
      <c r="K195" s="151" t="s">
        <v>1</v>
      </c>
      <c r="L195" s="24"/>
      <c r="M195" s="155" t="s">
        <v>1</v>
      </c>
      <c r="N195" s="156" t="s">
        <v>33</v>
      </c>
      <c r="O195" s="157">
        <v>0</v>
      </c>
      <c r="P195" s="157">
        <f>O195*H195</f>
        <v>0</v>
      </c>
      <c r="Q195" s="157">
        <v>0</v>
      </c>
      <c r="R195" s="157">
        <f>Q195*H195</f>
        <v>0</v>
      </c>
      <c r="S195" s="157">
        <v>0</v>
      </c>
      <c r="T195" s="158">
        <f>S195*H195</f>
        <v>0</v>
      </c>
      <c r="AR195" s="159" t="s">
        <v>174</v>
      </c>
      <c r="AT195" s="159" t="s">
        <v>169</v>
      </c>
      <c r="AU195" s="159" t="s">
        <v>75</v>
      </c>
      <c r="AY195" s="12" t="s">
        <v>167</v>
      </c>
      <c r="BE195" s="160">
        <f>IF(N195="základní",J195,0)</f>
        <v>0</v>
      </c>
      <c r="BF195" s="160">
        <f>IF(N195="snížená",J195,0)</f>
        <v>0</v>
      </c>
      <c r="BG195" s="160">
        <f>IF(N195="zákl. přenesená",J195,0)</f>
        <v>0</v>
      </c>
      <c r="BH195" s="160">
        <f>IF(N195="sníž. přenesená",J195,0)</f>
        <v>0</v>
      </c>
      <c r="BI195" s="160">
        <f>IF(N195="nulová",J195,0)</f>
        <v>0</v>
      </c>
      <c r="BJ195" s="12" t="s">
        <v>75</v>
      </c>
      <c r="BK195" s="160">
        <f>ROUND(I195*H195,2)</f>
        <v>0</v>
      </c>
      <c r="BL195" s="12" t="s">
        <v>174</v>
      </c>
      <c r="BM195" s="159" t="s">
        <v>716</v>
      </c>
    </row>
    <row r="196" spans="2:47" s="96" customFormat="1" ht="12">
      <c r="B196" s="24"/>
      <c r="D196" s="161" t="s">
        <v>176</v>
      </c>
      <c r="F196" s="162" t="s">
        <v>1980</v>
      </c>
      <c r="L196" s="24"/>
      <c r="M196" s="163"/>
      <c r="N196" s="50"/>
      <c r="O196" s="50"/>
      <c r="P196" s="50"/>
      <c r="Q196" s="50"/>
      <c r="R196" s="50"/>
      <c r="S196" s="50"/>
      <c r="T196" s="51"/>
      <c r="AT196" s="12" t="s">
        <v>176</v>
      </c>
      <c r="AU196" s="12" t="s">
        <v>75</v>
      </c>
    </row>
    <row r="197" spans="2:65" s="96" customFormat="1" ht="16.5" customHeight="1">
      <c r="B197" s="24"/>
      <c r="C197" s="149" t="s">
        <v>465</v>
      </c>
      <c r="D197" s="149" t="s">
        <v>169</v>
      </c>
      <c r="E197" s="150" t="s">
        <v>1981</v>
      </c>
      <c r="F197" s="151" t="s">
        <v>1982</v>
      </c>
      <c r="G197" s="152" t="s">
        <v>727</v>
      </c>
      <c r="H197" s="153">
        <v>77</v>
      </c>
      <c r="I197" s="3"/>
      <c r="J197" s="154">
        <f>ROUND(I197*H197,2)</f>
        <v>0</v>
      </c>
      <c r="K197" s="151" t="s">
        <v>1</v>
      </c>
      <c r="L197" s="24"/>
      <c r="M197" s="155" t="s">
        <v>1</v>
      </c>
      <c r="N197" s="156" t="s">
        <v>33</v>
      </c>
      <c r="O197" s="157">
        <v>0</v>
      </c>
      <c r="P197" s="157">
        <f>O197*H197</f>
        <v>0</v>
      </c>
      <c r="Q197" s="157">
        <v>0</v>
      </c>
      <c r="R197" s="157">
        <f>Q197*H197</f>
        <v>0</v>
      </c>
      <c r="S197" s="157">
        <v>0</v>
      </c>
      <c r="T197" s="158">
        <f>S197*H197</f>
        <v>0</v>
      </c>
      <c r="AR197" s="159" t="s">
        <v>174</v>
      </c>
      <c r="AT197" s="159" t="s">
        <v>169</v>
      </c>
      <c r="AU197" s="159" t="s">
        <v>75</v>
      </c>
      <c r="AY197" s="12" t="s">
        <v>167</v>
      </c>
      <c r="BE197" s="160">
        <f>IF(N197="základní",J197,0)</f>
        <v>0</v>
      </c>
      <c r="BF197" s="160">
        <f>IF(N197="snížená",J197,0)</f>
        <v>0</v>
      </c>
      <c r="BG197" s="160">
        <f>IF(N197="zákl. přenesená",J197,0)</f>
        <v>0</v>
      </c>
      <c r="BH197" s="160">
        <f>IF(N197="sníž. přenesená",J197,0)</f>
        <v>0</v>
      </c>
      <c r="BI197" s="160">
        <f>IF(N197="nulová",J197,0)</f>
        <v>0</v>
      </c>
      <c r="BJ197" s="12" t="s">
        <v>75</v>
      </c>
      <c r="BK197" s="160">
        <f>ROUND(I197*H197,2)</f>
        <v>0</v>
      </c>
      <c r="BL197" s="12" t="s">
        <v>174</v>
      </c>
      <c r="BM197" s="159" t="s">
        <v>737</v>
      </c>
    </row>
    <row r="198" spans="2:47" s="96" customFormat="1" ht="12">
      <c r="B198" s="24"/>
      <c r="D198" s="161" t="s">
        <v>176</v>
      </c>
      <c r="F198" s="162" t="s">
        <v>1982</v>
      </c>
      <c r="L198" s="24"/>
      <c r="M198" s="163"/>
      <c r="N198" s="50"/>
      <c r="O198" s="50"/>
      <c r="P198" s="50"/>
      <c r="Q198" s="50"/>
      <c r="R198" s="50"/>
      <c r="S198" s="50"/>
      <c r="T198" s="51"/>
      <c r="AT198" s="12" t="s">
        <v>176</v>
      </c>
      <c r="AU198" s="12" t="s">
        <v>75</v>
      </c>
    </row>
    <row r="199" spans="2:65" s="96" customFormat="1" ht="16.5" customHeight="1">
      <c r="B199" s="24"/>
      <c r="C199" s="149" t="s">
        <v>473</v>
      </c>
      <c r="D199" s="149" t="s">
        <v>169</v>
      </c>
      <c r="E199" s="150" t="s">
        <v>1983</v>
      </c>
      <c r="F199" s="151" t="s">
        <v>1984</v>
      </c>
      <c r="G199" s="152" t="s">
        <v>727</v>
      </c>
      <c r="H199" s="153">
        <v>150</v>
      </c>
      <c r="I199" s="3"/>
      <c r="J199" s="154">
        <f>ROUND(I199*H199,2)</f>
        <v>0</v>
      </c>
      <c r="K199" s="151" t="s">
        <v>1</v>
      </c>
      <c r="L199" s="24"/>
      <c r="M199" s="155" t="s">
        <v>1</v>
      </c>
      <c r="N199" s="156" t="s">
        <v>33</v>
      </c>
      <c r="O199" s="157">
        <v>0</v>
      </c>
      <c r="P199" s="157">
        <f>O199*H199</f>
        <v>0</v>
      </c>
      <c r="Q199" s="157">
        <v>0</v>
      </c>
      <c r="R199" s="157">
        <f>Q199*H199</f>
        <v>0</v>
      </c>
      <c r="S199" s="157">
        <v>0</v>
      </c>
      <c r="T199" s="158">
        <f>S199*H199</f>
        <v>0</v>
      </c>
      <c r="AR199" s="159" t="s">
        <v>174</v>
      </c>
      <c r="AT199" s="159" t="s">
        <v>169</v>
      </c>
      <c r="AU199" s="159" t="s">
        <v>75</v>
      </c>
      <c r="AY199" s="12" t="s">
        <v>167</v>
      </c>
      <c r="BE199" s="160">
        <f>IF(N199="základní",J199,0)</f>
        <v>0</v>
      </c>
      <c r="BF199" s="160">
        <f>IF(N199="snížená",J199,0)</f>
        <v>0</v>
      </c>
      <c r="BG199" s="160">
        <f>IF(N199="zákl. přenesená",J199,0)</f>
        <v>0</v>
      </c>
      <c r="BH199" s="160">
        <f>IF(N199="sníž. přenesená",J199,0)</f>
        <v>0</v>
      </c>
      <c r="BI199" s="160">
        <f>IF(N199="nulová",J199,0)</f>
        <v>0</v>
      </c>
      <c r="BJ199" s="12" t="s">
        <v>75</v>
      </c>
      <c r="BK199" s="160">
        <f>ROUND(I199*H199,2)</f>
        <v>0</v>
      </c>
      <c r="BL199" s="12" t="s">
        <v>174</v>
      </c>
      <c r="BM199" s="159" t="s">
        <v>747</v>
      </c>
    </row>
    <row r="200" spans="2:47" s="96" customFormat="1" ht="12">
      <c r="B200" s="24"/>
      <c r="D200" s="161" t="s">
        <v>176</v>
      </c>
      <c r="F200" s="162" t="s">
        <v>1984</v>
      </c>
      <c r="L200" s="24"/>
      <c r="M200" s="163"/>
      <c r="N200" s="50"/>
      <c r="O200" s="50"/>
      <c r="P200" s="50"/>
      <c r="Q200" s="50"/>
      <c r="R200" s="50"/>
      <c r="S200" s="50"/>
      <c r="T200" s="51"/>
      <c r="AT200" s="12" t="s">
        <v>176</v>
      </c>
      <c r="AU200" s="12" t="s">
        <v>75</v>
      </c>
    </row>
    <row r="201" spans="2:65" s="96" customFormat="1" ht="16.5" customHeight="1">
      <c r="B201" s="24"/>
      <c r="C201" s="149" t="s">
        <v>479</v>
      </c>
      <c r="D201" s="149" t="s">
        <v>169</v>
      </c>
      <c r="E201" s="150" t="s">
        <v>1985</v>
      </c>
      <c r="F201" s="151" t="s">
        <v>1986</v>
      </c>
      <c r="G201" s="152" t="s">
        <v>727</v>
      </c>
      <c r="H201" s="153">
        <v>10</v>
      </c>
      <c r="I201" s="3"/>
      <c r="J201" s="154">
        <f>ROUND(I201*H201,2)</f>
        <v>0</v>
      </c>
      <c r="K201" s="151" t="s">
        <v>1</v>
      </c>
      <c r="L201" s="24"/>
      <c r="M201" s="155" t="s">
        <v>1</v>
      </c>
      <c r="N201" s="156" t="s">
        <v>33</v>
      </c>
      <c r="O201" s="157">
        <v>0</v>
      </c>
      <c r="P201" s="157">
        <f>O201*H201</f>
        <v>0</v>
      </c>
      <c r="Q201" s="157">
        <v>0</v>
      </c>
      <c r="R201" s="157">
        <f>Q201*H201</f>
        <v>0</v>
      </c>
      <c r="S201" s="157">
        <v>0</v>
      </c>
      <c r="T201" s="158">
        <f>S201*H201</f>
        <v>0</v>
      </c>
      <c r="AR201" s="159" t="s">
        <v>174</v>
      </c>
      <c r="AT201" s="159" t="s">
        <v>169</v>
      </c>
      <c r="AU201" s="159" t="s">
        <v>75</v>
      </c>
      <c r="AY201" s="12" t="s">
        <v>167</v>
      </c>
      <c r="BE201" s="160">
        <f>IF(N201="základní",J201,0)</f>
        <v>0</v>
      </c>
      <c r="BF201" s="160">
        <f>IF(N201="snížená",J201,0)</f>
        <v>0</v>
      </c>
      <c r="BG201" s="160">
        <f>IF(N201="zákl. přenesená",J201,0)</f>
        <v>0</v>
      </c>
      <c r="BH201" s="160">
        <f>IF(N201="sníž. přenesená",J201,0)</f>
        <v>0</v>
      </c>
      <c r="BI201" s="160">
        <f>IF(N201="nulová",J201,0)</f>
        <v>0</v>
      </c>
      <c r="BJ201" s="12" t="s">
        <v>75</v>
      </c>
      <c r="BK201" s="160">
        <f>ROUND(I201*H201,2)</f>
        <v>0</v>
      </c>
      <c r="BL201" s="12" t="s">
        <v>174</v>
      </c>
      <c r="BM201" s="159" t="s">
        <v>757</v>
      </c>
    </row>
    <row r="202" spans="2:47" s="96" customFormat="1" ht="12">
      <c r="B202" s="24"/>
      <c r="D202" s="161" t="s">
        <v>176</v>
      </c>
      <c r="F202" s="162" t="s">
        <v>1986</v>
      </c>
      <c r="L202" s="24"/>
      <c r="M202" s="163"/>
      <c r="N202" s="50"/>
      <c r="O202" s="50"/>
      <c r="P202" s="50"/>
      <c r="Q202" s="50"/>
      <c r="R202" s="50"/>
      <c r="S202" s="50"/>
      <c r="T202" s="51"/>
      <c r="AT202" s="12" t="s">
        <v>176</v>
      </c>
      <c r="AU202" s="12" t="s">
        <v>75</v>
      </c>
    </row>
    <row r="203" spans="2:65" s="96" customFormat="1" ht="16.5" customHeight="1">
      <c r="B203" s="24"/>
      <c r="C203" s="149" t="s">
        <v>489</v>
      </c>
      <c r="D203" s="149" t="s">
        <v>169</v>
      </c>
      <c r="E203" s="150" t="s">
        <v>1987</v>
      </c>
      <c r="F203" s="151" t="s">
        <v>1988</v>
      </c>
      <c r="G203" s="152" t="s">
        <v>727</v>
      </c>
      <c r="H203" s="153">
        <v>10</v>
      </c>
      <c r="I203" s="3"/>
      <c r="J203" s="154">
        <f>ROUND(I203*H203,2)</f>
        <v>0</v>
      </c>
      <c r="K203" s="151" t="s">
        <v>1</v>
      </c>
      <c r="L203" s="24"/>
      <c r="M203" s="155" t="s">
        <v>1</v>
      </c>
      <c r="N203" s="156" t="s">
        <v>33</v>
      </c>
      <c r="O203" s="157">
        <v>0</v>
      </c>
      <c r="P203" s="157">
        <f>O203*H203</f>
        <v>0</v>
      </c>
      <c r="Q203" s="157">
        <v>0</v>
      </c>
      <c r="R203" s="157">
        <f>Q203*H203</f>
        <v>0</v>
      </c>
      <c r="S203" s="157">
        <v>0</v>
      </c>
      <c r="T203" s="158">
        <f>S203*H203</f>
        <v>0</v>
      </c>
      <c r="AR203" s="159" t="s">
        <v>174</v>
      </c>
      <c r="AT203" s="159" t="s">
        <v>169</v>
      </c>
      <c r="AU203" s="159" t="s">
        <v>75</v>
      </c>
      <c r="AY203" s="12" t="s">
        <v>167</v>
      </c>
      <c r="BE203" s="160">
        <f>IF(N203="základní",J203,0)</f>
        <v>0</v>
      </c>
      <c r="BF203" s="160">
        <f>IF(N203="snížená",J203,0)</f>
        <v>0</v>
      </c>
      <c r="BG203" s="160">
        <f>IF(N203="zákl. přenesená",J203,0)</f>
        <v>0</v>
      </c>
      <c r="BH203" s="160">
        <f>IF(N203="sníž. přenesená",J203,0)</f>
        <v>0</v>
      </c>
      <c r="BI203" s="160">
        <f>IF(N203="nulová",J203,0)</f>
        <v>0</v>
      </c>
      <c r="BJ203" s="12" t="s">
        <v>75</v>
      </c>
      <c r="BK203" s="160">
        <f>ROUND(I203*H203,2)</f>
        <v>0</v>
      </c>
      <c r="BL203" s="12" t="s">
        <v>174</v>
      </c>
      <c r="BM203" s="159" t="s">
        <v>770</v>
      </c>
    </row>
    <row r="204" spans="2:47" s="96" customFormat="1" ht="12">
      <c r="B204" s="24"/>
      <c r="D204" s="161" t="s">
        <v>176</v>
      </c>
      <c r="F204" s="162" t="s">
        <v>1988</v>
      </c>
      <c r="L204" s="24"/>
      <c r="M204" s="163"/>
      <c r="N204" s="50"/>
      <c r="O204" s="50"/>
      <c r="P204" s="50"/>
      <c r="Q204" s="50"/>
      <c r="R204" s="50"/>
      <c r="S204" s="50"/>
      <c r="T204" s="51"/>
      <c r="AT204" s="12" t="s">
        <v>176</v>
      </c>
      <c r="AU204" s="12" t="s">
        <v>75</v>
      </c>
    </row>
    <row r="205" spans="2:65" s="96" customFormat="1" ht="16.5" customHeight="1">
      <c r="B205" s="24"/>
      <c r="C205" s="149" t="s">
        <v>495</v>
      </c>
      <c r="D205" s="149" t="s">
        <v>169</v>
      </c>
      <c r="E205" s="150" t="s">
        <v>1989</v>
      </c>
      <c r="F205" s="151" t="s">
        <v>1990</v>
      </c>
      <c r="G205" s="152" t="s">
        <v>508</v>
      </c>
      <c r="H205" s="153">
        <v>17</v>
      </c>
      <c r="I205" s="3"/>
      <c r="J205" s="154">
        <f>ROUND(I205*H205,2)</f>
        <v>0</v>
      </c>
      <c r="K205" s="151" t="s">
        <v>1</v>
      </c>
      <c r="L205" s="24"/>
      <c r="M205" s="155" t="s">
        <v>1</v>
      </c>
      <c r="N205" s="156" t="s">
        <v>33</v>
      </c>
      <c r="O205" s="157">
        <v>0</v>
      </c>
      <c r="P205" s="157">
        <f>O205*H205</f>
        <v>0</v>
      </c>
      <c r="Q205" s="157">
        <v>0</v>
      </c>
      <c r="R205" s="157">
        <f>Q205*H205</f>
        <v>0</v>
      </c>
      <c r="S205" s="157">
        <v>0</v>
      </c>
      <c r="T205" s="158">
        <f>S205*H205</f>
        <v>0</v>
      </c>
      <c r="AR205" s="159" t="s">
        <v>174</v>
      </c>
      <c r="AT205" s="159" t="s">
        <v>169</v>
      </c>
      <c r="AU205" s="159" t="s">
        <v>75</v>
      </c>
      <c r="AY205" s="12" t="s">
        <v>167</v>
      </c>
      <c r="BE205" s="160">
        <f>IF(N205="základní",J205,0)</f>
        <v>0</v>
      </c>
      <c r="BF205" s="160">
        <f>IF(N205="snížená",J205,0)</f>
        <v>0</v>
      </c>
      <c r="BG205" s="160">
        <f>IF(N205="zákl. přenesená",J205,0)</f>
        <v>0</v>
      </c>
      <c r="BH205" s="160">
        <f>IF(N205="sníž. přenesená",J205,0)</f>
        <v>0</v>
      </c>
      <c r="BI205" s="160">
        <f>IF(N205="nulová",J205,0)</f>
        <v>0</v>
      </c>
      <c r="BJ205" s="12" t="s">
        <v>75</v>
      </c>
      <c r="BK205" s="160">
        <f>ROUND(I205*H205,2)</f>
        <v>0</v>
      </c>
      <c r="BL205" s="12" t="s">
        <v>174</v>
      </c>
      <c r="BM205" s="159" t="s">
        <v>775</v>
      </c>
    </row>
    <row r="206" spans="2:47" s="96" customFormat="1" ht="12">
      <c r="B206" s="24"/>
      <c r="D206" s="161" t="s">
        <v>176</v>
      </c>
      <c r="F206" s="162" t="s">
        <v>1990</v>
      </c>
      <c r="L206" s="24"/>
      <c r="M206" s="163"/>
      <c r="N206" s="50"/>
      <c r="O206" s="50"/>
      <c r="P206" s="50"/>
      <c r="Q206" s="50"/>
      <c r="R206" s="50"/>
      <c r="S206" s="50"/>
      <c r="T206" s="51"/>
      <c r="AT206" s="12" t="s">
        <v>176</v>
      </c>
      <c r="AU206" s="12" t="s">
        <v>75</v>
      </c>
    </row>
    <row r="207" spans="2:65" s="96" customFormat="1" ht="16.5" customHeight="1">
      <c r="B207" s="24"/>
      <c r="C207" s="149" t="s">
        <v>505</v>
      </c>
      <c r="D207" s="149" t="s">
        <v>169</v>
      </c>
      <c r="E207" s="150" t="s">
        <v>1991</v>
      </c>
      <c r="F207" s="151" t="s">
        <v>1992</v>
      </c>
      <c r="G207" s="152" t="s">
        <v>508</v>
      </c>
      <c r="H207" s="153">
        <v>34</v>
      </c>
      <c r="I207" s="3"/>
      <c r="J207" s="154">
        <f>ROUND(I207*H207,2)</f>
        <v>0</v>
      </c>
      <c r="K207" s="151" t="s">
        <v>1</v>
      </c>
      <c r="L207" s="24"/>
      <c r="M207" s="155" t="s">
        <v>1</v>
      </c>
      <c r="N207" s="156" t="s">
        <v>33</v>
      </c>
      <c r="O207" s="157">
        <v>0</v>
      </c>
      <c r="P207" s="157">
        <f>O207*H207</f>
        <v>0</v>
      </c>
      <c r="Q207" s="157">
        <v>0</v>
      </c>
      <c r="R207" s="157">
        <f>Q207*H207</f>
        <v>0</v>
      </c>
      <c r="S207" s="157">
        <v>0</v>
      </c>
      <c r="T207" s="158">
        <f>S207*H207</f>
        <v>0</v>
      </c>
      <c r="AR207" s="159" t="s">
        <v>174</v>
      </c>
      <c r="AT207" s="159" t="s">
        <v>169</v>
      </c>
      <c r="AU207" s="159" t="s">
        <v>75</v>
      </c>
      <c r="AY207" s="12" t="s">
        <v>167</v>
      </c>
      <c r="BE207" s="160">
        <f>IF(N207="základní",J207,0)</f>
        <v>0</v>
      </c>
      <c r="BF207" s="160">
        <f>IF(N207="snížená",J207,0)</f>
        <v>0</v>
      </c>
      <c r="BG207" s="160">
        <f>IF(N207="zákl. přenesená",J207,0)</f>
        <v>0</v>
      </c>
      <c r="BH207" s="160">
        <f>IF(N207="sníž. přenesená",J207,0)</f>
        <v>0</v>
      </c>
      <c r="BI207" s="160">
        <f>IF(N207="nulová",J207,0)</f>
        <v>0</v>
      </c>
      <c r="BJ207" s="12" t="s">
        <v>75</v>
      </c>
      <c r="BK207" s="160">
        <f>ROUND(I207*H207,2)</f>
        <v>0</v>
      </c>
      <c r="BL207" s="12" t="s">
        <v>174</v>
      </c>
      <c r="BM207" s="159" t="s">
        <v>794</v>
      </c>
    </row>
    <row r="208" spans="2:47" s="96" customFormat="1" ht="12">
      <c r="B208" s="24"/>
      <c r="D208" s="161" t="s">
        <v>176</v>
      </c>
      <c r="F208" s="162" t="s">
        <v>1992</v>
      </c>
      <c r="L208" s="24"/>
      <c r="M208" s="163"/>
      <c r="N208" s="50"/>
      <c r="O208" s="50"/>
      <c r="P208" s="50"/>
      <c r="Q208" s="50"/>
      <c r="R208" s="50"/>
      <c r="S208" s="50"/>
      <c r="T208" s="51"/>
      <c r="AT208" s="12" t="s">
        <v>176</v>
      </c>
      <c r="AU208" s="12" t="s">
        <v>75</v>
      </c>
    </row>
    <row r="209" spans="2:65" s="96" customFormat="1" ht="16.5" customHeight="1">
      <c r="B209" s="24"/>
      <c r="C209" s="149" t="s">
        <v>513</v>
      </c>
      <c r="D209" s="149" t="s">
        <v>169</v>
      </c>
      <c r="E209" s="150" t="s">
        <v>1993</v>
      </c>
      <c r="F209" s="151" t="s">
        <v>1994</v>
      </c>
      <c r="G209" s="152" t="s">
        <v>941</v>
      </c>
      <c r="H209" s="153">
        <v>1</v>
      </c>
      <c r="I209" s="3"/>
      <c r="J209" s="154">
        <f>ROUND(I209*H209,2)</f>
        <v>0</v>
      </c>
      <c r="K209" s="151" t="s">
        <v>1</v>
      </c>
      <c r="L209" s="24"/>
      <c r="M209" s="155" t="s">
        <v>1</v>
      </c>
      <c r="N209" s="156" t="s">
        <v>33</v>
      </c>
      <c r="O209" s="157">
        <v>0</v>
      </c>
      <c r="P209" s="157">
        <f>O209*H209</f>
        <v>0</v>
      </c>
      <c r="Q209" s="157">
        <v>0</v>
      </c>
      <c r="R209" s="157">
        <f>Q209*H209</f>
        <v>0</v>
      </c>
      <c r="S209" s="157">
        <v>0</v>
      </c>
      <c r="T209" s="158">
        <f>S209*H209</f>
        <v>0</v>
      </c>
      <c r="AR209" s="159" t="s">
        <v>174</v>
      </c>
      <c r="AT209" s="159" t="s">
        <v>169</v>
      </c>
      <c r="AU209" s="159" t="s">
        <v>75</v>
      </c>
      <c r="AY209" s="12" t="s">
        <v>167</v>
      </c>
      <c r="BE209" s="160">
        <f>IF(N209="základní",J209,0)</f>
        <v>0</v>
      </c>
      <c r="BF209" s="160">
        <f>IF(N209="snížená",J209,0)</f>
        <v>0</v>
      </c>
      <c r="BG209" s="160">
        <f>IF(N209="zákl. přenesená",J209,0)</f>
        <v>0</v>
      </c>
      <c r="BH209" s="160">
        <f>IF(N209="sníž. přenesená",J209,0)</f>
        <v>0</v>
      </c>
      <c r="BI209" s="160">
        <f>IF(N209="nulová",J209,0)</f>
        <v>0</v>
      </c>
      <c r="BJ209" s="12" t="s">
        <v>75</v>
      </c>
      <c r="BK209" s="160">
        <f>ROUND(I209*H209,2)</f>
        <v>0</v>
      </c>
      <c r="BL209" s="12" t="s">
        <v>174</v>
      </c>
      <c r="BM209" s="159" t="s">
        <v>808</v>
      </c>
    </row>
    <row r="210" spans="2:47" s="96" customFormat="1" ht="12">
      <c r="B210" s="24"/>
      <c r="D210" s="161" t="s">
        <v>176</v>
      </c>
      <c r="F210" s="162" t="s">
        <v>1994</v>
      </c>
      <c r="L210" s="24"/>
      <c r="M210" s="163"/>
      <c r="N210" s="50"/>
      <c r="O210" s="50"/>
      <c r="P210" s="50"/>
      <c r="Q210" s="50"/>
      <c r="R210" s="50"/>
      <c r="S210" s="50"/>
      <c r="T210" s="51"/>
      <c r="AT210" s="12" t="s">
        <v>176</v>
      </c>
      <c r="AU210" s="12" t="s">
        <v>75</v>
      </c>
    </row>
    <row r="211" spans="2:65" s="96" customFormat="1" ht="16.5" customHeight="1">
      <c r="B211" s="24"/>
      <c r="C211" s="149" t="s">
        <v>519</v>
      </c>
      <c r="D211" s="149" t="s">
        <v>169</v>
      </c>
      <c r="E211" s="150" t="s">
        <v>1995</v>
      </c>
      <c r="F211" s="151" t="s">
        <v>1996</v>
      </c>
      <c r="G211" s="152" t="s">
        <v>1031</v>
      </c>
      <c r="H211" s="153">
        <v>2970.863</v>
      </c>
      <c r="I211" s="3"/>
      <c r="J211" s="154">
        <f>ROUND(I211*H211,2)</f>
        <v>0</v>
      </c>
      <c r="K211" s="151" t="s">
        <v>1</v>
      </c>
      <c r="L211" s="24"/>
      <c r="M211" s="155" t="s">
        <v>1</v>
      </c>
      <c r="N211" s="156" t="s">
        <v>33</v>
      </c>
      <c r="O211" s="157">
        <v>0</v>
      </c>
      <c r="P211" s="157">
        <f>O211*H211</f>
        <v>0</v>
      </c>
      <c r="Q211" s="157">
        <v>0</v>
      </c>
      <c r="R211" s="157">
        <f>Q211*H211</f>
        <v>0</v>
      </c>
      <c r="S211" s="157">
        <v>0</v>
      </c>
      <c r="T211" s="158">
        <f>S211*H211</f>
        <v>0</v>
      </c>
      <c r="AR211" s="159" t="s">
        <v>174</v>
      </c>
      <c r="AT211" s="159" t="s">
        <v>169</v>
      </c>
      <c r="AU211" s="159" t="s">
        <v>75</v>
      </c>
      <c r="AY211" s="12" t="s">
        <v>167</v>
      </c>
      <c r="BE211" s="160">
        <f>IF(N211="základní",J211,0)</f>
        <v>0</v>
      </c>
      <c r="BF211" s="160">
        <f>IF(N211="snížená",J211,0)</f>
        <v>0</v>
      </c>
      <c r="BG211" s="160">
        <f>IF(N211="zákl. přenesená",J211,0)</f>
        <v>0</v>
      </c>
      <c r="BH211" s="160">
        <f>IF(N211="sníž. přenesená",J211,0)</f>
        <v>0</v>
      </c>
      <c r="BI211" s="160">
        <f>IF(N211="nulová",J211,0)</f>
        <v>0</v>
      </c>
      <c r="BJ211" s="12" t="s">
        <v>75</v>
      </c>
      <c r="BK211" s="160">
        <f>ROUND(I211*H211,2)</f>
        <v>0</v>
      </c>
      <c r="BL211" s="12" t="s">
        <v>174</v>
      </c>
      <c r="BM211" s="159" t="s">
        <v>823</v>
      </c>
    </row>
    <row r="212" spans="2:47" s="96" customFormat="1" ht="12">
      <c r="B212" s="24"/>
      <c r="D212" s="161" t="s">
        <v>176</v>
      </c>
      <c r="F212" s="162" t="s">
        <v>1996</v>
      </c>
      <c r="L212" s="24"/>
      <c r="M212" s="163"/>
      <c r="N212" s="50"/>
      <c r="O212" s="50"/>
      <c r="P212" s="50"/>
      <c r="Q212" s="50"/>
      <c r="R212" s="50"/>
      <c r="S212" s="50"/>
      <c r="T212" s="51"/>
      <c r="AT212" s="12" t="s">
        <v>176</v>
      </c>
      <c r="AU212" s="12" t="s">
        <v>75</v>
      </c>
    </row>
    <row r="213" spans="2:63" s="137" customFormat="1" ht="25.9" customHeight="1">
      <c r="B213" s="136"/>
      <c r="D213" s="138" t="s">
        <v>67</v>
      </c>
      <c r="E213" s="139" t="s">
        <v>1997</v>
      </c>
      <c r="F213" s="139" t="s">
        <v>1998</v>
      </c>
      <c r="J213" s="140">
        <f>BK213</f>
        <v>0</v>
      </c>
      <c r="L213" s="136"/>
      <c r="M213" s="141"/>
      <c r="N213" s="142"/>
      <c r="O213" s="142"/>
      <c r="P213" s="143">
        <f>SUM(P214:P249)</f>
        <v>0</v>
      </c>
      <c r="Q213" s="142"/>
      <c r="R213" s="143">
        <f>SUM(R214:R249)</f>
        <v>0</v>
      </c>
      <c r="S213" s="142"/>
      <c r="T213" s="144">
        <f>SUM(T214:T249)</f>
        <v>0</v>
      </c>
      <c r="AR213" s="138" t="s">
        <v>75</v>
      </c>
      <c r="AT213" s="145" t="s">
        <v>67</v>
      </c>
      <c r="AU213" s="145" t="s">
        <v>68</v>
      </c>
      <c r="AY213" s="138" t="s">
        <v>167</v>
      </c>
      <c r="BK213" s="146">
        <f>SUM(BK214:BK249)</f>
        <v>0</v>
      </c>
    </row>
    <row r="214" spans="2:65" s="96" customFormat="1" ht="16.5" customHeight="1">
      <c r="B214" s="24"/>
      <c r="C214" s="149" t="s">
        <v>525</v>
      </c>
      <c r="D214" s="149" t="s">
        <v>169</v>
      </c>
      <c r="E214" s="150" t="s">
        <v>1944</v>
      </c>
      <c r="F214" s="151" t="s">
        <v>1945</v>
      </c>
      <c r="G214" s="152" t="s">
        <v>508</v>
      </c>
      <c r="H214" s="153">
        <v>11</v>
      </c>
      <c r="I214" s="3"/>
      <c r="J214" s="154">
        <f>ROUND(I214*H214,2)</f>
        <v>0</v>
      </c>
      <c r="K214" s="151" t="s">
        <v>1</v>
      </c>
      <c r="L214" s="24"/>
      <c r="M214" s="155" t="s">
        <v>1</v>
      </c>
      <c r="N214" s="156" t="s">
        <v>33</v>
      </c>
      <c r="O214" s="157">
        <v>0</v>
      </c>
      <c r="P214" s="157">
        <f>O214*H214</f>
        <v>0</v>
      </c>
      <c r="Q214" s="157">
        <v>0</v>
      </c>
      <c r="R214" s="157">
        <f>Q214*H214</f>
        <v>0</v>
      </c>
      <c r="S214" s="157">
        <v>0</v>
      </c>
      <c r="T214" s="158">
        <f>S214*H214</f>
        <v>0</v>
      </c>
      <c r="AR214" s="159" t="s">
        <v>174</v>
      </c>
      <c r="AT214" s="159" t="s">
        <v>169</v>
      </c>
      <c r="AU214" s="159" t="s">
        <v>75</v>
      </c>
      <c r="AY214" s="12" t="s">
        <v>167</v>
      </c>
      <c r="BE214" s="160">
        <f>IF(N214="základní",J214,0)</f>
        <v>0</v>
      </c>
      <c r="BF214" s="160">
        <f>IF(N214="snížená",J214,0)</f>
        <v>0</v>
      </c>
      <c r="BG214" s="160">
        <f>IF(N214="zákl. přenesená",J214,0)</f>
        <v>0</v>
      </c>
      <c r="BH214" s="160">
        <f>IF(N214="sníž. přenesená",J214,0)</f>
        <v>0</v>
      </c>
      <c r="BI214" s="160">
        <f>IF(N214="nulová",J214,0)</f>
        <v>0</v>
      </c>
      <c r="BJ214" s="12" t="s">
        <v>75</v>
      </c>
      <c r="BK214" s="160">
        <f>ROUND(I214*H214,2)</f>
        <v>0</v>
      </c>
      <c r="BL214" s="12" t="s">
        <v>174</v>
      </c>
      <c r="BM214" s="159" t="s">
        <v>835</v>
      </c>
    </row>
    <row r="215" spans="2:47" s="96" customFormat="1" ht="12">
      <c r="B215" s="24"/>
      <c r="D215" s="161" t="s">
        <v>176</v>
      </c>
      <c r="F215" s="162" t="s">
        <v>1945</v>
      </c>
      <c r="L215" s="24"/>
      <c r="M215" s="163"/>
      <c r="N215" s="50"/>
      <c r="O215" s="50"/>
      <c r="P215" s="50"/>
      <c r="Q215" s="50"/>
      <c r="R215" s="50"/>
      <c r="S215" s="50"/>
      <c r="T215" s="51"/>
      <c r="AT215" s="12" t="s">
        <v>176</v>
      </c>
      <c r="AU215" s="12" t="s">
        <v>75</v>
      </c>
    </row>
    <row r="216" spans="2:65" s="96" customFormat="1" ht="16.5" customHeight="1">
      <c r="B216" s="24"/>
      <c r="C216" s="149" t="s">
        <v>533</v>
      </c>
      <c r="D216" s="149" t="s">
        <v>169</v>
      </c>
      <c r="E216" s="150" t="s">
        <v>1999</v>
      </c>
      <c r="F216" s="151" t="s">
        <v>2000</v>
      </c>
      <c r="G216" s="152" t="s">
        <v>508</v>
      </c>
      <c r="H216" s="153">
        <v>3</v>
      </c>
      <c r="I216" s="3"/>
      <c r="J216" s="154">
        <f>ROUND(I216*H216,2)</f>
        <v>0</v>
      </c>
      <c r="K216" s="151" t="s">
        <v>1</v>
      </c>
      <c r="L216" s="24"/>
      <c r="M216" s="155" t="s">
        <v>1</v>
      </c>
      <c r="N216" s="156" t="s">
        <v>33</v>
      </c>
      <c r="O216" s="157">
        <v>0</v>
      </c>
      <c r="P216" s="157">
        <f>O216*H216</f>
        <v>0</v>
      </c>
      <c r="Q216" s="157">
        <v>0</v>
      </c>
      <c r="R216" s="157">
        <f>Q216*H216</f>
        <v>0</v>
      </c>
      <c r="S216" s="157">
        <v>0</v>
      </c>
      <c r="T216" s="158">
        <f>S216*H216</f>
        <v>0</v>
      </c>
      <c r="AR216" s="159" t="s">
        <v>174</v>
      </c>
      <c r="AT216" s="159" t="s">
        <v>169</v>
      </c>
      <c r="AU216" s="159" t="s">
        <v>75</v>
      </c>
      <c r="AY216" s="12" t="s">
        <v>167</v>
      </c>
      <c r="BE216" s="160">
        <f>IF(N216="základní",J216,0)</f>
        <v>0</v>
      </c>
      <c r="BF216" s="160">
        <f>IF(N216="snížená",J216,0)</f>
        <v>0</v>
      </c>
      <c r="BG216" s="160">
        <f>IF(N216="zákl. přenesená",J216,0)</f>
        <v>0</v>
      </c>
      <c r="BH216" s="160">
        <f>IF(N216="sníž. přenesená",J216,0)</f>
        <v>0</v>
      </c>
      <c r="BI216" s="160">
        <f>IF(N216="nulová",J216,0)</f>
        <v>0</v>
      </c>
      <c r="BJ216" s="12" t="s">
        <v>75</v>
      </c>
      <c r="BK216" s="160">
        <f>ROUND(I216*H216,2)</f>
        <v>0</v>
      </c>
      <c r="BL216" s="12" t="s">
        <v>174</v>
      </c>
      <c r="BM216" s="159" t="s">
        <v>848</v>
      </c>
    </row>
    <row r="217" spans="2:47" s="96" customFormat="1" ht="12">
      <c r="B217" s="24"/>
      <c r="D217" s="161" t="s">
        <v>176</v>
      </c>
      <c r="F217" s="162" t="s">
        <v>2000</v>
      </c>
      <c r="L217" s="24"/>
      <c r="M217" s="163"/>
      <c r="N217" s="50"/>
      <c r="O217" s="50"/>
      <c r="P217" s="50"/>
      <c r="Q217" s="50"/>
      <c r="R217" s="50"/>
      <c r="S217" s="50"/>
      <c r="T217" s="51"/>
      <c r="AT217" s="12" t="s">
        <v>176</v>
      </c>
      <c r="AU217" s="12" t="s">
        <v>75</v>
      </c>
    </row>
    <row r="218" spans="2:65" s="96" customFormat="1" ht="16.5" customHeight="1">
      <c r="B218" s="24"/>
      <c r="C218" s="149" t="s">
        <v>540</v>
      </c>
      <c r="D218" s="149" t="s">
        <v>169</v>
      </c>
      <c r="E218" s="150" t="s">
        <v>2001</v>
      </c>
      <c r="F218" s="151" t="s">
        <v>2002</v>
      </c>
      <c r="G218" s="152" t="s">
        <v>508</v>
      </c>
      <c r="H218" s="153">
        <v>1</v>
      </c>
      <c r="I218" s="3"/>
      <c r="J218" s="154">
        <f>ROUND(I218*H218,2)</f>
        <v>0</v>
      </c>
      <c r="K218" s="151" t="s">
        <v>1</v>
      </c>
      <c r="L218" s="24"/>
      <c r="M218" s="155" t="s">
        <v>1</v>
      </c>
      <c r="N218" s="156" t="s">
        <v>33</v>
      </c>
      <c r="O218" s="157">
        <v>0</v>
      </c>
      <c r="P218" s="157">
        <f>O218*H218</f>
        <v>0</v>
      </c>
      <c r="Q218" s="157">
        <v>0</v>
      </c>
      <c r="R218" s="157">
        <f>Q218*H218</f>
        <v>0</v>
      </c>
      <c r="S218" s="157">
        <v>0</v>
      </c>
      <c r="T218" s="158">
        <f>S218*H218</f>
        <v>0</v>
      </c>
      <c r="AR218" s="159" t="s">
        <v>174</v>
      </c>
      <c r="AT218" s="159" t="s">
        <v>169</v>
      </c>
      <c r="AU218" s="159" t="s">
        <v>75</v>
      </c>
      <c r="AY218" s="12" t="s">
        <v>167</v>
      </c>
      <c r="BE218" s="160">
        <f>IF(N218="základní",J218,0)</f>
        <v>0</v>
      </c>
      <c r="BF218" s="160">
        <f>IF(N218="snížená",J218,0)</f>
        <v>0</v>
      </c>
      <c r="BG218" s="160">
        <f>IF(N218="zákl. přenesená",J218,0)</f>
        <v>0</v>
      </c>
      <c r="BH218" s="160">
        <f>IF(N218="sníž. přenesená",J218,0)</f>
        <v>0</v>
      </c>
      <c r="BI218" s="160">
        <f>IF(N218="nulová",J218,0)</f>
        <v>0</v>
      </c>
      <c r="BJ218" s="12" t="s">
        <v>75</v>
      </c>
      <c r="BK218" s="160">
        <f>ROUND(I218*H218,2)</f>
        <v>0</v>
      </c>
      <c r="BL218" s="12" t="s">
        <v>174</v>
      </c>
      <c r="BM218" s="159" t="s">
        <v>861</v>
      </c>
    </row>
    <row r="219" spans="2:47" s="96" customFormat="1" ht="12">
      <c r="B219" s="24"/>
      <c r="D219" s="161" t="s">
        <v>176</v>
      </c>
      <c r="F219" s="162" t="s">
        <v>2002</v>
      </c>
      <c r="L219" s="24"/>
      <c r="M219" s="163"/>
      <c r="N219" s="50"/>
      <c r="O219" s="50"/>
      <c r="P219" s="50"/>
      <c r="Q219" s="50"/>
      <c r="R219" s="50"/>
      <c r="S219" s="50"/>
      <c r="T219" s="51"/>
      <c r="AT219" s="12" t="s">
        <v>176</v>
      </c>
      <c r="AU219" s="12" t="s">
        <v>75</v>
      </c>
    </row>
    <row r="220" spans="2:65" s="96" customFormat="1" ht="16.5" customHeight="1">
      <c r="B220" s="24"/>
      <c r="C220" s="149" t="s">
        <v>547</v>
      </c>
      <c r="D220" s="149" t="s">
        <v>169</v>
      </c>
      <c r="E220" s="150" t="s">
        <v>2003</v>
      </c>
      <c r="F220" s="151" t="s">
        <v>2004</v>
      </c>
      <c r="G220" s="152" t="s">
        <v>508</v>
      </c>
      <c r="H220" s="153">
        <v>3</v>
      </c>
      <c r="I220" s="3"/>
      <c r="J220" s="154">
        <f>ROUND(I220*H220,2)</f>
        <v>0</v>
      </c>
      <c r="K220" s="151" t="s">
        <v>1</v>
      </c>
      <c r="L220" s="24"/>
      <c r="M220" s="155" t="s">
        <v>1</v>
      </c>
      <c r="N220" s="156" t="s">
        <v>33</v>
      </c>
      <c r="O220" s="157">
        <v>0</v>
      </c>
      <c r="P220" s="157">
        <f>O220*H220</f>
        <v>0</v>
      </c>
      <c r="Q220" s="157">
        <v>0</v>
      </c>
      <c r="R220" s="157">
        <f>Q220*H220</f>
        <v>0</v>
      </c>
      <c r="S220" s="157">
        <v>0</v>
      </c>
      <c r="T220" s="158">
        <f>S220*H220</f>
        <v>0</v>
      </c>
      <c r="AR220" s="159" t="s">
        <v>174</v>
      </c>
      <c r="AT220" s="159" t="s">
        <v>169</v>
      </c>
      <c r="AU220" s="159" t="s">
        <v>75</v>
      </c>
      <c r="AY220" s="12" t="s">
        <v>167</v>
      </c>
      <c r="BE220" s="160">
        <f>IF(N220="základní",J220,0)</f>
        <v>0</v>
      </c>
      <c r="BF220" s="160">
        <f>IF(N220="snížená",J220,0)</f>
        <v>0</v>
      </c>
      <c r="BG220" s="160">
        <f>IF(N220="zákl. přenesená",J220,0)</f>
        <v>0</v>
      </c>
      <c r="BH220" s="160">
        <f>IF(N220="sníž. přenesená",J220,0)</f>
        <v>0</v>
      </c>
      <c r="BI220" s="160">
        <f>IF(N220="nulová",J220,0)</f>
        <v>0</v>
      </c>
      <c r="BJ220" s="12" t="s">
        <v>75</v>
      </c>
      <c r="BK220" s="160">
        <f>ROUND(I220*H220,2)</f>
        <v>0</v>
      </c>
      <c r="BL220" s="12" t="s">
        <v>174</v>
      </c>
      <c r="BM220" s="159" t="s">
        <v>870</v>
      </c>
    </row>
    <row r="221" spans="2:47" s="96" customFormat="1" ht="12">
      <c r="B221" s="24"/>
      <c r="D221" s="161" t="s">
        <v>176</v>
      </c>
      <c r="F221" s="162" t="s">
        <v>2004</v>
      </c>
      <c r="L221" s="24"/>
      <c r="M221" s="163"/>
      <c r="N221" s="50"/>
      <c r="O221" s="50"/>
      <c r="P221" s="50"/>
      <c r="Q221" s="50"/>
      <c r="R221" s="50"/>
      <c r="S221" s="50"/>
      <c r="T221" s="51"/>
      <c r="AT221" s="12" t="s">
        <v>176</v>
      </c>
      <c r="AU221" s="12" t="s">
        <v>75</v>
      </c>
    </row>
    <row r="222" spans="2:65" s="96" customFormat="1" ht="16.5" customHeight="1">
      <c r="B222" s="24"/>
      <c r="C222" s="149" t="s">
        <v>554</v>
      </c>
      <c r="D222" s="149" t="s">
        <v>169</v>
      </c>
      <c r="E222" s="150" t="s">
        <v>2005</v>
      </c>
      <c r="F222" s="151" t="s">
        <v>2006</v>
      </c>
      <c r="G222" s="152" t="s">
        <v>508</v>
      </c>
      <c r="H222" s="153">
        <v>1</v>
      </c>
      <c r="I222" s="3"/>
      <c r="J222" s="154">
        <f>ROUND(I222*H222,2)</f>
        <v>0</v>
      </c>
      <c r="K222" s="151" t="s">
        <v>1</v>
      </c>
      <c r="L222" s="24"/>
      <c r="M222" s="155" t="s">
        <v>1</v>
      </c>
      <c r="N222" s="156" t="s">
        <v>33</v>
      </c>
      <c r="O222" s="157">
        <v>0</v>
      </c>
      <c r="P222" s="157">
        <f>O222*H222</f>
        <v>0</v>
      </c>
      <c r="Q222" s="157">
        <v>0</v>
      </c>
      <c r="R222" s="157">
        <f>Q222*H222</f>
        <v>0</v>
      </c>
      <c r="S222" s="157">
        <v>0</v>
      </c>
      <c r="T222" s="158">
        <f>S222*H222</f>
        <v>0</v>
      </c>
      <c r="AR222" s="159" t="s">
        <v>174</v>
      </c>
      <c r="AT222" s="159" t="s">
        <v>169</v>
      </c>
      <c r="AU222" s="159" t="s">
        <v>75</v>
      </c>
      <c r="AY222" s="12" t="s">
        <v>167</v>
      </c>
      <c r="BE222" s="160">
        <f>IF(N222="základní",J222,0)</f>
        <v>0</v>
      </c>
      <c r="BF222" s="160">
        <f>IF(N222="snížená",J222,0)</f>
        <v>0</v>
      </c>
      <c r="BG222" s="160">
        <f>IF(N222="zákl. přenesená",J222,0)</f>
        <v>0</v>
      </c>
      <c r="BH222" s="160">
        <f>IF(N222="sníž. přenesená",J222,0)</f>
        <v>0</v>
      </c>
      <c r="BI222" s="160">
        <f>IF(N222="nulová",J222,0)</f>
        <v>0</v>
      </c>
      <c r="BJ222" s="12" t="s">
        <v>75</v>
      </c>
      <c r="BK222" s="160">
        <f>ROUND(I222*H222,2)</f>
        <v>0</v>
      </c>
      <c r="BL222" s="12" t="s">
        <v>174</v>
      </c>
      <c r="BM222" s="159" t="s">
        <v>879</v>
      </c>
    </row>
    <row r="223" spans="2:47" s="96" customFormat="1" ht="12">
      <c r="B223" s="24"/>
      <c r="D223" s="161" t="s">
        <v>176</v>
      </c>
      <c r="F223" s="162" t="s">
        <v>2006</v>
      </c>
      <c r="L223" s="24"/>
      <c r="M223" s="163"/>
      <c r="N223" s="50"/>
      <c r="O223" s="50"/>
      <c r="P223" s="50"/>
      <c r="Q223" s="50"/>
      <c r="R223" s="50"/>
      <c r="S223" s="50"/>
      <c r="T223" s="51"/>
      <c r="AT223" s="12" t="s">
        <v>176</v>
      </c>
      <c r="AU223" s="12" t="s">
        <v>75</v>
      </c>
    </row>
    <row r="224" spans="2:65" s="96" customFormat="1" ht="16.5" customHeight="1">
      <c r="B224" s="24"/>
      <c r="C224" s="149" t="s">
        <v>564</v>
      </c>
      <c r="D224" s="149" t="s">
        <v>169</v>
      </c>
      <c r="E224" s="150" t="s">
        <v>2007</v>
      </c>
      <c r="F224" s="151" t="s">
        <v>2008</v>
      </c>
      <c r="G224" s="152" t="s">
        <v>508</v>
      </c>
      <c r="H224" s="153">
        <v>1</v>
      </c>
      <c r="I224" s="3"/>
      <c r="J224" s="154">
        <f>ROUND(I224*H224,2)</f>
        <v>0</v>
      </c>
      <c r="K224" s="151" t="s">
        <v>1</v>
      </c>
      <c r="L224" s="24"/>
      <c r="M224" s="155" t="s">
        <v>1</v>
      </c>
      <c r="N224" s="156" t="s">
        <v>33</v>
      </c>
      <c r="O224" s="157">
        <v>0</v>
      </c>
      <c r="P224" s="157">
        <f>O224*H224</f>
        <v>0</v>
      </c>
      <c r="Q224" s="157">
        <v>0</v>
      </c>
      <c r="R224" s="157">
        <f>Q224*H224</f>
        <v>0</v>
      </c>
      <c r="S224" s="157">
        <v>0</v>
      </c>
      <c r="T224" s="158">
        <f>S224*H224</f>
        <v>0</v>
      </c>
      <c r="AR224" s="159" t="s">
        <v>174</v>
      </c>
      <c r="AT224" s="159" t="s">
        <v>169</v>
      </c>
      <c r="AU224" s="159" t="s">
        <v>75</v>
      </c>
      <c r="AY224" s="12" t="s">
        <v>167</v>
      </c>
      <c r="BE224" s="160">
        <f>IF(N224="základní",J224,0)</f>
        <v>0</v>
      </c>
      <c r="BF224" s="160">
        <f>IF(N224="snížená",J224,0)</f>
        <v>0</v>
      </c>
      <c r="BG224" s="160">
        <f>IF(N224="zákl. přenesená",J224,0)</f>
        <v>0</v>
      </c>
      <c r="BH224" s="160">
        <f>IF(N224="sníž. přenesená",J224,0)</f>
        <v>0</v>
      </c>
      <c r="BI224" s="160">
        <f>IF(N224="nulová",J224,0)</f>
        <v>0</v>
      </c>
      <c r="BJ224" s="12" t="s">
        <v>75</v>
      </c>
      <c r="BK224" s="160">
        <f>ROUND(I224*H224,2)</f>
        <v>0</v>
      </c>
      <c r="BL224" s="12" t="s">
        <v>174</v>
      </c>
      <c r="BM224" s="159" t="s">
        <v>888</v>
      </c>
    </row>
    <row r="225" spans="2:47" s="96" customFormat="1" ht="12">
      <c r="B225" s="24"/>
      <c r="D225" s="161" t="s">
        <v>176</v>
      </c>
      <c r="F225" s="162" t="s">
        <v>2008</v>
      </c>
      <c r="L225" s="24"/>
      <c r="M225" s="163"/>
      <c r="N225" s="50"/>
      <c r="O225" s="50"/>
      <c r="P225" s="50"/>
      <c r="Q225" s="50"/>
      <c r="R225" s="50"/>
      <c r="S225" s="50"/>
      <c r="T225" s="51"/>
      <c r="AT225" s="12" t="s">
        <v>176</v>
      </c>
      <c r="AU225" s="12" t="s">
        <v>75</v>
      </c>
    </row>
    <row r="226" spans="2:65" s="96" customFormat="1" ht="16.5" customHeight="1">
      <c r="B226" s="24"/>
      <c r="C226" s="149" t="s">
        <v>571</v>
      </c>
      <c r="D226" s="149" t="s">
        <v>169</v>
      </c>
      <c r="E226" s="150" t="s">
        <v>2009</v>
      </c>
      <c r="F226" s="151" t="s">
        <v>2010</v>
      </c>
      <c r="G226" s="152" t="s">
        <v>508</v>
      </c>
      <c r="H226" s="153">
        <v>13</v>
      </c>
      <c r="I226" s="3"/>
      <c r="J226" s="154">
        <f>ROUND(I226*H226,2)</f>
        <v>0</v>
      </c>
      <c r="K226" s="151" t="s">
        <v>1</v>
      </c>
      <c r="L226" s="24"/>
      <c r="M226" s="155" t="s">
        <v>1</v>
      </c>
      <c r="N226" s="156" t="s">
        <v>33</v>
      </c>
      <c r="O226" s="157">
        <v>0</v>
      </c>
      <c r="P226" s="157">
        <f>O226*H226</f>
        <v>0</v>
      </c>
      <c r="Q226" s="157">
        <v>0</v>
      </c>
      <c r="R226" s="157">
        <f>Q226*H226</f>
        <v>0</v>
      </c>
      <c r="S226" s="157">
        <v>0</v>
      </c>
      <c r="T226" s="158">
        <f>S226*H226</f>
        <v>0</v>
      </c>
      <c r="AR226" s="159" t="s">
        <v>174</v>
      </c>
      <c r="AT226" s="159" t="s">
        <v>169</v>
      </c>
      <c r="AU226" s="159" t="s">
        <v>75</v>
      </c>
      <c r="AY226" s="12" t="s">
        <v>167</v>
      </c>
      <c r="BE226" s="160">
        <f>IF(N226="základní",J226,0)</f>
        <v>0</v>
      </c>
      <c r="BF226" s="160">
        <f>IF(N226="snížená",J226,0)</f>
        <v>0</v>
      </c>
      <c r="BG226" s="160">
        <f>IF(N226="zákl. přenesená",J226,0)</f>
        <v>0</v>
      </c>
      <c r="BH226" s="160">
        <f>IF(N226="sníž. přenesená",J226,0)</f>
        <v>0</v>
      </c>
      <c r="BI226" s="160">
        <f>IF(N226="nulová",J226,0)</f>
        <v>0</v>
      </c>
      <c r="BJ226" s="12" t="s">
        <v>75</v>
      </c>
      <c r="BK226" s="160">
        <f>ROUND(I226*H226,2)</f>
        <v>0</v>
      </c>
      <c r="BL226" s="12" t="s">
        <v>174</v>
      </c>
      <c r="BM226" s="159" t="s">
        <v>902</v>
      </c>
    </row>
    <row r="227" spans="2:47" s="96" customFormat="1" ht="12">
      <c r="B227" s="24"/>
      <c r="D227" s="161" t="s">
        <v>176</v>
      </c>
      <c r="F227" s="162" t="s">
        <v>2010</v>
      </c>
      <c r="L227" s="24"/>
      <c r="M227" s="163"/>
      <c r="N227" s="50"/>
      <c r="O227" s="50"/>
      <c r="P227" s="50"/>
      <c r="Q227" s="50"/>
      <c r="R227" s="50"/>
      <c r="S227" s="50"/>
      <c r="T227" s="51"/>
      <c r="AT227" s="12" t="s">
        <v>176</v>
      </c>
      <c r="AU227" s="12" t="s">
        <v>75</v>
      </c>
    </row>
    <row r="228" spans="2:65" s="96" customFormat="1" ht="16.5" customHeight="1">
      <c r="B228" s="24"/>
      <c r="C228" s="149" t="s">
        <v>577</v>
      </c>
      <c r="D228" s="149" t="s">
        <v>169</v>
      </c>
      <c r="E228" s="150" t="s">
        <v>2011</v>
      </c>
      <c r="F228" s="151" t="s">
        <v>2012</v>
      </c>
      <c r="G228" s="152" t="s">
        <v>508</v>
      </c>
      <c r="H228" s="153">
        <v>8</v>
      </c>
      <c r="I228" s="3"/>
      <c r="J228" s="154">
        <f>ROUND(I228*H228,2)</f>
        <v>0</v>
      </c>
      <c r="K228" s="151" t="s">
        <v>1</v>
      </c>
      <c r="L228" s="24"/>
      <c r="M228" s="155" t="s">
        <v>1</v>
      </c>
      <c r="N228" s="156" t="s">
        <v>33</v>
      </c>
      <c r="O228" s="157">
        <v>0</v>
      </c>
      <c r="P228" s="157">
        <f>O228*H228</f>
        <v>0</v>
      </c>
      <c r="Q228" s="157">
        <v>0</v>
      </c>
      <c r="R228" s="157">
        <f>Q228*H228</f>
        <v>0</v>
      </c>
      <c r="S228" s="157">
        <v>0</v>
      </c>
      <c r="T228" s="158">
        <f>S228*H228</f>
        <v>0</v>
      </c>
      <c r="AR228" s="159" t="s">
        <v>174</v>
      </c>
      <c r="AT228" s="159" t="s">
        <v>169</v>
      </c>
      <c r="AU228" s="159" t="s">
        <v>75</v>
      </c>
      <c r="AY228" s="12" t="s">
        <v>167</v>
      </c>
      <c r="BE228" s="160">
        <f>IF(N228="základní",J228,0)</f>
        <v>0</v>
      </c>
      <c r="BF228" s="160">
        <f>IF(N228="snížená",J228,0)</f>
        <v>0</v>
      </c>
      <c r="BG228" s="160">
        <f>IF(N228="zákl. přenesená",J228,0)</f>
        <v>0</v>
      </c>
      <c r="BH228" s="160">
        <f>IF(N228="sníž. přenesená",J228,0)</f>
        <v>0</v>
      </c>
      <c r="BI228" s="160">
        <f>IF(N228="nulová",J228,0)</f>
        <v>0</v>
      </c>
      <c r="BJ228" s="12" t="s">
        <v>75</v>
      </c>
      <c r="BK228" s="160">
        <f>ROUND(I228*H228,2)</f>
        <v>0</v>
      </c>
      <c r="BL228" s="12" t="s">
        <v>174</v>
      </c>
      <c r="BM228" s="159" t="s">
        <v>919</v>
      </c>
    </row>
    <row r="229" spans="2:47" s="96" customFormat="1" ht="12">
      <c r="B229" s="24"/>
      <c r="D229" s="161" t="s">
        <v>176</v>
      </c>
      <c r="F229" s="162" t="s">
        <v>2012</v>
      </c>
      <c r="L229" s="24"/>
      <c r="M229" s="163"/>
      <c r="N229" s="50"/>
      <c r="O229" s="50"/>
      <c r="P229" s="50"/>
      <c r="Q229" s="50"/>
      <c r="R229" s="50"/>
      <c r="S229" s="50"/>
      <c r="T229" s="51"/>
      <c r="AT229" s="12" t="s">
        <v>176</v>
      </c>
      <c r="AU229" s="12" t="s">
        <v>75</v>
      </c>
    </row>
    <row r="230" spans="2:65" s="96" customFormat="1" ht="16.5" customHeight="1">
      <c r="B230" s="24"/>
      <c r="C230" s="149" t="s">
        <v>584</v>
      </c>
      <c r="D230" s="149" t="s">
        <v>169</v>
      </c>
      <c r="E230" s="150" t="s">
        <v>2013</v>
      </c>
      <c r="F230" s="151" t="s">
        <v>2014</v>
      </c>
      <c r="G230" s="152" t="s">
        <v>508</v>
      </c>
      <c r="H230" s="153">
        <v>1</v>
      </c>
      <c r="I230" s="3"/>
      <c r="J230" s="154">
        <f>ROUND(I230*H230,2)</f>
        <v>0</v>
      </c>
      <c r="K230" s="151" t="s">
        <v>1</v>
      </c>
      <c r="L230" s="24"/>
      <c r="M230" s="155" t="s">
        <v>1</v>
      </c>
      <c r="N230" s="156" t="s">
        <v>33</v>
      </c>
      <c r="O230" s="157">
        <v>0</v>
      </c>
      <c r="P230" s="157">
        <f>O230*H230</f>
        <v>0</v>
      </c>
      <c r="Q230" s="157">
        <v>0</v>
      </c>
      <c r="R230" s="157">
        <f>Q230*H230</f>
        <v>0</v>
      </c>
      <c r="S230" s="157">
        <v>0</v>
      </c>
      <c r="T230" s="158">
        <f>S230*H230</f>
        <v>0</v>
      </c>
      <c r="AR230" s="159" t="s">
        <v>174</v>
      </c>
      <c r="AT230" s="159" t="s">
        <v>169</v>
      </c>
      <c r="AU230" s="159" t="s">
        <v>75</v>
      </c>
      <c r="AY230" s="12" t="s">
        <v>167</v>
      </c>
      <c r="BE230" s="160">
        <f>IF(N230="základní",J230,0)</f>
        <v>0</v>
      </c>
      <c r="BF230" s="160">
        <f>IF(N230="snížená",J230,0)</f>
        <v>0</v>
      </c>
      <c r="BG230" s="160">
        <f>IF(N230="zákl. přenesená",J230,0)</f>
        <v>0</v>
      </c>
      <c r="BH230" s="160">
        <f>IF(N230="sníž. přenesená",J230,0)</f>
        <v>0</v>
      </c>
      <c r="BI230" s="160">
        <f>IF(N230="nulová",J230,0)</f>
        <v>0</v>
      </c>
      <c r="BJ230" s="12" t="s">
        <v>75</v>
      </c>
      <c r="BK230" s="160">
        <f>ROUND(I230*H230,2)</f>
        <v>0</v>
      </c>
      <c r="BL230" s="12" t="s">
        <v>174</v>
      </c>
      <c r="BM230" s="159" t="s">
        <v>931</v>
      </c>
    </row>
    <row r="231" spans="2:47" s="96" customFormat="1" ht="12">
      <c r="B231" s="24"/>
      <c r="D231" s="161" t="s">
        <v>176</v>
      </c>
      <c r="F231" s="162" t="s">
        <v>2014</v>
      </c>
      <c r="L231" s="24"/>
      <c r="M231" s="163"/>
      <c r="N231" s="50"/>
      <c r="O231" s="50"/>
      <c r="P231" s="50"/>
      <c r="Q231" s="50"/>
      <c r="R231" s="50"/>
      <c r="S231" s="50"/>
      <c r="T231" s="51"/>
      <c r="AT231" s="12" t="s">
        <v>176</v>
      </c>
      <c r="AU231" s="12" t="s">
        <v>75</v>
      </c>
    </row>
    <row r="232" spans="2:65" s="96" customFormat="1" ht="16.5" customHeight="1">
      <c r="B232" s="24"/>
      <c r="C232" s="149" t="s">
        <v>590</v>
      </c>
      <c r="D232" s="149" t="s">
        <v>169</v>
      </c>
      <c r="E232" s="150" t="s">
        <v>2015</v>
      </c>
      <c r="F232" s="151" t="s">
        <v>2016</v>
      </c>
      <c r="G232" s="152" t="s">
        <v>508</v>
      </c>
      <c r="H232" s="153">
        <v>2</v>
      </c>
      <c r="I232" s="3"/>
      <c r="J232" s="154">
        <f>ROUND(I232*H232,2)</f>
        <v>0</v>
      </c>
      <c r="K232" s="151" t="s">
        <v>1</v>
      </c>
      <c r="L232" s="24"/>
      <c r="M232" s="155" t="s">
        <v>1</v>
      </c>
      <c r="N232" s="156" t="s">
        <v>33</v>
      </c>
      <c r="O232" s="157">
        <v>0</v>
      </c>
      <c r="P232" s="157">
        <f>O232*H232</f>
        <v>0</v>
      </c>
      <c r="Q232" s="157">
        <v>0</v>
      </c>
      <c r="R232" s="157">
        <f>Q232*H232</f>
        <v>0</v>
      </c>
      <c r="S232" s="157">
        <v>0</v>
      </c>
      <c r="T232" s="158">
        <f>S232*H232</f>
        <v>0</v>
      </c>
      <c r="AR232" s="159" t="s">
        <v>174</v>
      </c>
      <c r="AT232" s="159" t="s">
        <v>169</v>
      </c>
      <c r="AU232" s="159" t="s">
        <v>75</v>
      </c>
      <c r="AY232" s="12" t="s">
        <v>167</v>
      </c>
      <c r="BE232" s="160">
        <f>IF(N232="základní",J232,0)</f>
        <v>0</v>
      </c>
      <c r="BF232" s="160">
        <f>IF(N232="snížená",J232,0)</f>
        <v>0</v>
      </c>
      <c r="BG232" s="160">
        <f>IF(N232="zákl. přenesená",J232,0)</f>
        <v>0</v>
      </c>
      <c r="BH232" s="160">
        <f>IF(N232="sníž. přenesená",J232,0)</f>
        <v>0</v>
      </c>
      <c r="BI232" s="160">
        <f>IF(N232="nulová",J232,0)</f>
        <v>0</v>
      </c>
      <c r="BJ232" s="12" t="s">
        <v>75</v>
      </c>
      <c r="BK232" s="160">
        <f>ROUND(I232*H232,2)</f>
        <v>0</v>
      </c>
      <c r="BL232" s="12" t="s">
        <v>174</v>
      </c>
      <c r="BM232" s="159" t="s">
        <v>944</v>
      </c>
    </row>
    <row r="233" spans="2:47" s="96" customFormat="1" ht="12">
      <c r="B233" s="24"/>
      <c r="D233" s="161" t="s">
        <v>176</v>
      </c>
      <c r="F233" s="162" t="s">
        <v>2016</v>
      </c>
      <c r="L233" s="24"/>
      <c r="M233" s="163"/>
      <c r="N233" s="50"/>
      <c r="O233" s="50"/>
      <c r="P233" s="50"/>
      <c r="Q233" s="50"/>
      <c r="R233" s="50"/>
      <c r="S233" s="50"/>
      <c r="T233" s="51"/>
      <c r="AT233" s="12" t="s">
        <v>176</v>
      </c>
      <c r="AU233" s="12" t="s">
        <v>75</v>
      </c>
    </row>
    <row r="234" spans="2:65" s="96" customFormat="1" ht="16.5" customHeight="1">
      <c r="B234" s="24"/>
      <c r="C234" s="149" t="s">
        <v>606</v>
      </c>
      <c r="D234" s="149" t="s">
        <v>169</v>
      </c>
      <c r="E234" s="150" t="s">
        <v>2017</v>
      </c>
      <c r="F234" s="151" t="s">
        <v>2018</v>
      </c>
      <c r="G234" s="152" t="s">
        <v>508</v>
      </c>
      <c r="H234" s="153">
        <v>1</v>
      </c>
      <c r="I234" s="3"/>
      <c r="J234" s="154">
        <f>ROUND(I234*H234,2)</f>
        <v>0</v>
      </c>
      <c r="K234" s="151" t="s">
        <v>1</v>
      </c>
      <c r="L234" s="24"/>
      <c r="M234" s="155" t="s">
        <v>1</v>
      </c>
      <c r="N234" s="156" t="s">
        <v>33</v>
      </c>
      <c r="O234" s="157">
        <v>0</v>
      </c>
      <c r="P234" s="157">
        <f>O234*H234</f>
        <v>0</v>
      </c>
      <c r="Q234" s="157">
        <v>0</v>
      </c>
      <c r="R234" s="157">
        <f>Q234*H234</f>
        <v>0</v>
      </c>
      <c r="S234" s="157">
        <v>0</v>
      </c>
      <c r="T234" s="158">
        <f>S234*H234</f>
        <v>0</v>
      </c>
      <c r="AR234" s="159" t="s">
        <v>174</v>
      </c>
      <c r="AT234" s="159" t="s">
        <v>169</v>
      </c>
      <c r="AU234" s="159" t="s">
        <v>75</v>
      </c>
      <c r="AY234" s="12" t="s">
        <v>167</v>
      </c>
      <c r="BE234" s="160">
        <f>IF(N234="základní",J234,0)</f>
        <v>0</v>
      </c>
      <c r="BF234" s="160">
        <f>IF(N234="snížená",J234,0)</f>
        <v>0</v>
      </c>
      <c r="BG234" s="160">
        <f>IF(N234="zákl. přenesená",J234,0)</f>
        <v>0</v>
      </c>
      <c r="BH234" s="160">
        <f>IF(N234="sníž. přenesená",J234,0)</f>
        <v>0</v>
      </c>
      <c r="BI234" s="160">
        <f>IF(N234="nulová",J234,0)</f>
        <v>0</v>
      </c>
      <c r="BJ234" s="12" t="s">
        <v>75</v>
      </c>
      <c r="BK234" s="160">
        <f>ROUND(I234*H234,2)</f>
        <v>0</v>
      </c>
      <c r="BL234" s="12" t="s">
        <v>174</v>
      </c>
      <c r="BM234" s="159" t="s">
        <v>954</v>
      </c>
    </row>
    <row r="235" spans="2:47" s="96" customFormat="1" ht="12">
      <c r="B235" s="24"/>
      <c r="D235" s="161" t="s">
        <v>176</v>
      </c>
      <c r="F235" s="162" t="s">
        <v>2018</v>
      </c>
      <c r="L235" s="24"/>
      <c r="M235" s="163"/>
      <c r="N235" s="50"/>
      <c r="O235" s="50"/>
      <c r="P235" s="50"/>
      <c r="Q235" s="50"/>
      <c r="R235" s="50"/>
      <c r="S235" s="50"/>
      <c r="T235" s="51"/>
      <c r="AT235" s="12" t="s">
        <v>176</v>
      </c>
      <c r="AU235" s="12" t="s">
        <v>75</v>
      </c>
    </row>
    <row r="236" spans="2:65" s="96" customFormat="1" ht="16.5" customHeight="1">
      <c r="B236" s="24"/>
      <c r="C236" s="149" t="s">
        <v>612</v>
      </c>
      <c r="D236" s="149" t="s">
        <v>169</v>
      </c>
      <c r="E236" s="150" t="s">
        <v>2019</v>
      </c>
      <c r="F236" s="151" t="s">
        <v>2020</v>
      </c>
      <c r="G236" s="152" t="s">
        <v>508</v>
      </c>
      <c r="H236" s="153">
        <v>3</v>
      </c>
      <c r="I236" s="3"/>
      <c r="J236" s="154">
        <f>ROUND(I236*H236,2)</f>
        <v>0</v>
      </c>
      <c r="K236" s="151" t="s">
        <v>1</v>
      </c>
      <c r="L236" s="24"/>
      <c r="M236" s="155" t="s">
        <v>1</v>
      </c>
      <c r="N236" s="156" t="s">
        <v>33</v>
      </c>
      <c r="O236" s="157">
        <v>0</v>
      </c>
      <c r="P236" s="157">
        <f>O236*H236</f>
        <v>0</v>
      </c>
      <c r="Q236" s="157">
        <v>0</v>
      </c>
      <c r="R236" s="157">
        <f>Q236*H236</f>
        <v>0</v>
      </c>
      <c r="S236" s="157">
        <v>0</v>
      </c>
      <c r="T236" s="158">
        <f>S236*H236</f>
        <v>0</v>
      </c>
      <c r="AR236" s="159" t="s">
        <v>174</v>
      </c>
      <c r="AT236" s="159" t="s">
        <v>169</v>
      </c>
      <c r="AU236" s="159" t="s">
        <v>75</v>
      </c>
      <c r="AY236" s="12" t="s">
        <v>167</v>
      </c>
      <c r="BE236" s="160">
        <f>IF(N236="základní",J236,0)</f>
        <v>0</v>
      </c>
      <c r="BF236" s="160">
        <f>IF(N236="snížená",J236,0)</f>
        <v>0</v>
      </c>
      <c r="BG236" s="160">
        <f>IF(N236="zákl. přenesená",J236,0)</f>
        <v>0</v>
      </c>
      <c r="BH236" s="160">
        <f>IF(N236="sníž. přenesená",J236,0)</f>
        <v>0</v>
      </c>
      <c r="BI236" s="160">
        <f>IF(N236="nulová",J236,0)</f>
        <v>0</v>
      </c>
      <c r="BJ236" s="12" t="s">
        <v>75</v>
      </c>
      <c r="BK236" s="160">
        <f>ROUND(I236*H236,2)</f>
        <v>0</v>
      </c>
      <c r="BL236" s="12" t="s">
        <v>174</v>
      </c>
      <c r="BM236" s="159" t="s">
        <v>964</v>
      </c>
    </row>
    <row r="237" spans="2:47" s="96" customFormat="1" ht="12">
      <c r="B237" s="24"/>
      <c r="D237" s="161" t="s">
        <v>176</v>
      </c>
      <c r="F237" s="162" t="s">
        <v>2020</v>
      </c>
      <c r="L237" s="24"/>
      <c r="M237" s="163"/>
      <c r="N237" s="50"/>
      <c r="O237" s="50"/>
      <c r="P237" s="50"/>
      <c r="Q237" s="50"/>
      <c r="R237" s="50"/>
      <c r="S237" s="50"/>
      <c r="T237" s="51"/>
      <c r="AT237" s="12" t="s">
        <v>176</v>
      </c>
      <c r="AU237" s="12" t="s">
        <v>75</v>
      </c>
    </row>
    <row r="238" spans="2:65" s="96" customFormat="1" ht="16.5" customHeight="1">
      <c r="B238" s="24"/>
      <c r="C238" s="149" t="s">
        <v>620</v>
      </c>
      <c r="D238" s="149" t="s">
        <v>169</v>
      </c>
      <c r="E238" s="150" t="s">
        <v>2021</v>
      </c>
      <c r="F238" s="151" t="s">
        <v>2022</v>
      </c>
      <c r="G238" s="152" t="s">
        <v>508</v>
      </c>
      <c r="H238" s="153">
        <v>1</v>
      </c>
      <c r="I238" s="3"/>
      <c r="J238" s="154">
        <f>ROUND(I238*H238,2)</f>
        <v>0</v>
      </c>
      <c r="K238" s="151" t="s">
        <v>1</v>
      </c>
      <c r="L238" s="24"/>
      <c r="M238" s="155" t="s">
        <v>1</v>
      </c>
      <c r="N238" s="156" t="s">
        <v>33</v>
      </c>
      <c r="O238" s="157">
        <v>0</v>
      </c>
      <c r="P238" s="157">
        <f>O238*H238</f>
        <v>0</v>
      </c>
      <c r="Q238" s="157">
        <v>0</v>
      </c>
      <c r="R238" s="157">
        <f>Q238*H238</f>
        <v>0</v>
      </c>
      <c r="S238" s="157">
        <v>0</v>
      </c>
      <c r="T238" s="158">
        <f>S238*H238</f>
        <v>0</v>
      </c>
      <c r="AR238" s="159" t="s">
        <v>174</v>
      </c>
      <c r="AT238" s="159" t="s">
        <v>169</v>
      </c>
      <c r="AU238" s="159" t="s">
        <v>75</v>
      </c>
      <c r="AY238" s="12" t="s">
        <v>167</v>
      </c>
      <c r="BE238" s="160">
        <f>IF(N238="základní",J238,0)</f>
        <v>0</v>
      </c>
      <c r="BF238" s="160">
        <f>IF(N238="snížená",J238,0)</f>
        <v>0</v>
      </c>
      <c r="BG238" s="160">
        <f>IF(N238="zákl. přenesená",J238,0)</f>
        <v>0</v>
      </c>
      <c r="BH238" s="160">
        <f>IF(N238="sníž. přenesená",J238,0)</f>
        <v>0</v>
      </c>
      <c r="BI238" s="160">
        <f>IF(N238="nulová",J238,0)</f>
        <v>0</v>
      </c>
      <c r="BJ238" s="12" t="s">
        <v>75</v>
      </c>
      <c r="BK238" s="160">
        <f>ROUND(I238*H238,2)</f>
        <v>0</v>
      </c>
      <c r="BL238" s="12" t="s">
        <v>174</v>
      </c>
      <c r="BM238" s="159" t="s">
        <v>974</v>
      </c>
    </row>
    <row r="239" spans="2:47" s="96" customFormat="1" ht="12">
      <c r="B239" s="24"/>
      <c r="D239" s="161" t="s">
        <v>176</v>
      </c>
      <c r="F239" s="162" t="s">
        <v>2022</v>
      </c>
      <c r="L239" s="24"/>
      <c r="M239" s="163"/>
      <c r="N239" s="50"/>
      <c r="O239" s="50"/>
      <c r="P239" s="50"/>
      <c r="Q239" s="50"/>
      <c r="R239" s="50"/>
      <c r="S239" s="50"/>
      <c r="T239" s="51"/>
      <c r="AT239" s="12" t="s">
        <v>176</v>
      </c>
      <c r="AU239" s="12" t="s">
        <v>75</v>
      </c>
    </row>
    <row r="240" spans="2:65" s="96" customFormat="1" ht="16.5" customHeight="1">
      <c r="B240" s="24"/>
      <c r="C240" s="149" t="s">
        <v>625</v>
      </c>
      <c r="D240" s="149" t="s">
        <v>169</v>
      </c>
      <c r="E240" s="150" t="s">
        <v>2023</v>
      </c>
      <c r="F240" s="151" t="s">
        <v>2024</v>
      </c>
      <c r="G240" s="152" t="s">
        <v>508</v>
      </c>
      <c r="H240" s="153">
        <v>8</v>
      </c>
      <c r="I240" s="3"/>
      <c r="J240" s="154">
        <f>ROUND(I240*H240,2)</f>
        <v>0</v>
      </c>
      <c r="K240" s="151" t="s">
        <v>1</v>
      </c>
      <c r="L240" s="24"/>
      <c r="M240" s="155" t="s">
        <v>1</v>
      </c>
      <c r="N240" s="156" t="s">
        <v>33</v>
      </c>
      <c r="O240" s="157">
        <v>0</v>
      </c>
      <c r="P240" s="157">
        <f>O240*H240</f>
        <v>0</v>
      </c>
      <c r="Q240" s="157">
        <v>0</v>
      </c>
      <c r="R240" s="157">
        <f>Q240*H240</f>
        <v>0</v>
      </c>
      <c r="S240" s="157">
        <v>0</v>
      </c>
      <c r="T240" s="158">
        <f>S240*H240</f>
        <v>0</v>
      </c>
      <c r="AR240" s="159" t="s">
        <v>174</v>
      </c>
      <c r="AT240" s="159" t="s">
        <v>169</v>
      </c>
      <c r="AU240" s="159" t="s">
        <v>75</v>
      </c>
      <c r="AY240" s="12" t="s">
        <v>167</v>
      </c>
      <c r="BE240" s="160">
        <f>IF(N240="základní",J240,0)</f>
        <v>0</v>
      </c>
      <c r="BF240" s="160">
        <f>IF(N240="snížená",J240,0)</f>
        <v>0</v>
      </c>
      <c r="BG240" s="160">
        <f>IF(N240="zákl. přenesená",J240,0)</f>
        <v>0</v>
      </c>
      <c r="BH240" s="160">
        <f>IF(N240="sníž. přenesená",J240,0)</f>
        <v>0</v>
      </c>
      <c r="BI240" s="160">
        <f>IF(N240="nulová",J240,0)</f>
        <v>0</v>
      </c>
      <c r="BJ240" s="12" t="s">
        <v>75</v>
      </c>
      <c r="BK240" s="160">
        <f>ROUND(I240*H240,2)</f>
        <v>0</v>
      </c>
      <c r="BL240" s="12" t="s">
        <v>174</v>
      </c>
      <c r="BM240" s="159" t="s">
        <v>983</v>
      </c>
    </row>
    <row r="241" spans="2:47" s="96" customFormat="1" ht="12">
      <c r="B241" s="24"/>
      <c r="D241" s="161" t="s">
        <v>176</v>
      </c>
      <c r="F241" s="162" t="s">
        <v>2024</v>
      </c>
      <c r="L241" s="24"/>
      <c r="M241" s="163"/>
      <c r="N241" s="50"/>
      <c r="O241" s="50"/>
      <c r="P241" s="50"/>
      <c r="Q241" s="50"/>
      <c r="R241" s="50"/>
      <c r="S241" s="50"/>
      <c r="T241" s="51"/>
      <c r="AT241" s="12" t="s">
        <v>176</v>
      </c>
      <c r="AU241" s="12" t="s">
        <v>75</v>
      </c>
    </row>
    <row r="242" spans="2:65" s="96" customFormat="1" ht="16.5" customHeight="1">
      <c r="B242" s="24"/>
      <c r="C242" s="149" t="s">
        <v>630</v>
      </c>
      <c r="D242" s="149" t="s">
        <v>169</v>
      </c>
      <c r="E242" s="150" t="s">
        <v>2025</v>
      </c>
      <c r="F242" s="151" t="s">
        <v>2026</v>
      </c>
      <c r="G242" s="152" t="s">
        <v>508</v>
      </c>
      <c r="H242" s="153">
        <v>17</v>
      </c>
      <c r="I242" s="3"/>
      <c r="J242" s="154">
        <f>ROUND(I242*H242,2)</f>
        <v>0</v>
      </c>
      <c r="K242" s="151" t="s">
        <v>1</v>
      </c>
      <c r="L242" s="24"/>
      <c r="M242" s="155" t="s">
        <v>1</v>
      </c>
      <c r="N242" s="156" t="s">
        <v>33</v>
      </c>
      <c r="O242" s="157">
        <v>0</v>
      </c>
      <c r="P242" s="157">
        <f>O242*H242</f>
        <v>0</v>
      </c>
      <c r="Q242" s="157">
        <v>0</v>
      </c>
      <c r="R242" s="157">
        <f>Q242*H242</f>
        <v>0</v>
      </c>
      <c r="S242" s="157">
        <v>0</v>
      </c>
      <c r="T242" s="158">
        <f>S242*H242</f>
        <v>0</v>
      </c>
      <c r="AR242" s="159" t="s">
        <v>174</v>
      </c>
      <c r="AT242" s="159" t="s">
        <v>169</v>
      </c>
      <c r="AU242" s="159" t="s">
        <v>75</v>
      </c>
      <c r="AY242" s="12" t="s">
        <v>167</v>
      </c>
      <c r="BE242" s="160">
        <f>IF(N242="základní",J242,0)</f>
        <v>0</v>
      </c>
      <c r="BF242" s="160">
        <f>IF(N242="snížená",J242,0)</f>
        <v>0</v>
      </c>
      <c r="BG242" s="160">
        <f>IF(N242="zákl. přenesená",J242,0)</f>
        <v>0</v>
      </c>
      <c r="BH242" s="160">
        <f>IF(N242="sníž. přenesená",J242,0)</f>
        <v>0</v>
      </c>
      <c r="BI242" s="160">
        <f>IF(N242="nulová",J242,0)</f>
        <v>0</v>
      </c>
      <c r="BJ242" s="12" t="s">
        <v>75</v>
      </c>
      <c r="BK242" s="160">
        <f>ROUND(I242*H242,2)</f>
        <v>0</v>
      </c>
      <c r="BL242" s="12" t="s">
        <v>174</v>
      </c>
      <c r="BM242" s="159" t="s">
        <v>993</v>
      </c>
    </row>
    <row r="243" spans="2:47" s="96" customFormat="1" ht="12">
      <c r="B243" s="24"/>
      <c r="D243" s="161" t="s">
        <v>176</v>
      </c>
      <c r="F243" s="162" t="s">
        <v>2026</v>
      </c>
      <c r="L243" s="24"/>
      <c r="M243" s="163"/>
      <c r="N243" s="50"/>
      <c r="O243" s="50"/>
      <c r="P243" s="50"/>
      <c r="Q243" s="50"/>
      <c r="R243" s="50"/>
      <c r="S243" s="50"/>
      <c r="T243" s="51"/>
      <c r="AT243" s="12" t="s">
        <v>176</v>
      </c>
      <c r="AU243" s="12" t="s">
        <v>75</v>
      </c>
    </row>
    <row r="244" spans="2:65" s="96" customFormat="1" ht="16.5" customHeight="1">
      <c r="B244" s="24"/>
      <c r="C244" s="149" t="s">
        <v>637</v>
      </c>
      <c r="D244" s="149" t="s">
        <v>169</v>
      </c>
      <c r="E244" s="150" t="s">
        <v>2027</v>
      </c>
      <c r="F244" s="151" t="s">
        <v>2028</v>
      </c>
      <c r="G244" s="152" t="s">
        <v>508</v>
      </c>
      <c r="H244" s="153">
        <v>2</v>
      </c>
      <c r="I244" s="3"/>
      <c r="J244" s="154">
        <f>ROUND(I244*H244,2)</f>
        <v>0</v>
      </c>
      <c r="K244" s="151" t="s">
        <v>1</v>
      </c>
      <c r="L244" s="24"/>
      <c r="M244" s="155" t="s">
        <v>1</v>
      </c>
      <c r="N244" s="156" t="s">
        <v>33</v>
      </c>
      <c r="O244" s="157">
        <v>0</v>
      </c>
      <c r="P244" s="157">
        <f>O244*H244</f>
        <v>0</v>
      </c>
      <c r="Q244" s="157">
        <v>0</v>
      </c>
      <c r="R244" s="157">
        <f>Q244*H244</f>
        <v>0</v>
      </c>
      <c r="S244" s="157">
        <v>0</v>
      </c>
      <c r="T244" s="158">
        <f>S244*H244</f>
        <v>0</v>
      </c>
      <c r="AR244" s="159" t="s">
        <v>174</v>
      </c>
      <c r="AT244" s="159" t="s">
        <v>169</v>
      </c>
      <c r="AU244" s="159" t="s">
        <v>75</v>
      </c>
      <c r="AY244" s="12" t="s">
        <v>167</v>
      </c>
      <c r="BE244" s="160">
        <f>IF(N244="základní",J244,0)</f>
        <v>0</v>
      </c>
      <c r="BF244" s="160">
        <f>IF(N244="snížená",J244,0)</f>
        <v>0</v>
      </c>
      <c r="BG244" s="160">
        <f>IF(N244="zákl. přenesená",J244,0)</f>
        <v>0</v>
      </c>
      <c r="BH244" s="160">
        <f>IF(N244="sníž. přenesená",J244,0)</f>
        <v>0</v>
      </c>
      <c r="BI244" s="160">
        <f>IF(N244="nulová",J244,0)</f>
        <v>0</v>
      </c>
      <c r="BJ244" s="12" t="s">
        <v>75</v>
      </c>
      <c r="BK244" s="160">
        <f>ROUND(I244*H244,2)</f>
        <v>0</v>
      </c>
      <c r="BL244" s="12" t="s">
        <v>174</v>
      </c>
      <c r="BM244" s="159" t="s">
        <v>1003</v>
      </c>
    </row>
    <row r="245" spans="2:47" s="96" customFormat="1" ht="12">
      <c r="B245" s="24"/>
      <c r="D245" s="161" t="s">
        <v>176</v>
      </c>
      <c r="F245" s="162" t="s">
        <v>2028</v>
      </c>
      <c r="L245" s="24"/>
      <c r="M245" s="163"/>
      <c r="N245" s="50"/>
      <c r="O245" s="50"/>
      <c r="P245" s="50"/>
      <c r="Q245" s="50"/>
      <c r="R245" s="50"/>
      <c r="S245" s="50"/>
      <c r="T245" s="51"/>
      <c r="AT245" s="12" t="s">
        <v>176</v>
      </c>
      <c r="AU245" s="12" t="s">
        <v>75</v>
      </c>
    </row>
    <row r="246" spans="2:65" s="96" customFormat="1" ht="16.5" customHeight="1">
      <c r="B246" s="24"/>
      <c r="C246" s="149" t="s">
        <v>642</v>
      </c>
      <c r="D246" s="149" t="s">
        <v>169</v>
      </c>
      <c r="E246" s="150" t="s">
        <v>263</v>
      </c>
      <c r="F246" s="151" t="s">
        <v>2029</v>
      </c>
      <c r="G246" s="152" t="s">
        <v>508</v>
      </c>
      <c r="H246" s="153">
        <v>1</v>
      </c>
      <c r="I246" s="3"/>
      <c r="J246" s="154">
        <f>ROUND(I246*H246,2)</f>
        <v>0</v>
      </c>
      <c r="K246" s="151" t="s">
        <v>1</v>
      </c>
      <c r="L246" s="24"/>
      <c r="M246" s="155" t="s">
        <v>1</v>
      </c>
      <c r="N246" s="156" t="s">
        <v>33</v>
      </c>
      <c r="O246" s="157">
        <v>0</v>
      </c>
      <c r="P246" s="157">
        <f>O246*H246</f>
        <v>0</v>
      </c>
      <c r="Q246" s="157">
        <v>0</v>
      </c>
      <c r="R246" s="157">
        <f>Q246*H246</f>
        <v>0</v>
      </c>
      <c r="S246" s="157">
        <v>0</v>
      </c>
      <c r="T246" s="158">
        <f>S246*H246</f>
        <v>0</v>
      </c>
      <c r="AR246" s="159" t="s">
        <v>174</v>
      </c>
      <c r="AT246" s="159" t="s">
        <v>169</v>
      </c>
      <c r="AU246" s="159" t="s">
        <v>75</v>
      </c>
      <c r="AY246" s="12" t="s">
        <v>167</v>
      </c>
      <c r="BE246" s="160">
        <f>IF(N246="základní",J246,0)</f>
        <v>0</v>
      </c>
      <c r="BF246" s="160">
        <f>IF(N246="snížená",J246,0)</f>
        <v>0</v>
      </c>
      <c r="BG246" s="160">
        <f>IF(N246="zákl. přenesená",J246,0)</f>
        <v>0</v>
      </c>
      <c r="BH246" s="160">
        <f>IF(N246="sníž. přenesená",J246,0)</f>
        <v>0</v>
      </c>
      <c r="BI246" s="160">
        <f>IF(N246="nulová",J246,0)</f>
        <v>0</v>
      </c>
      <c r="BJ246" s="12" t="s">
        <v>75</v>
      </c>
      <c r="BK246" s="160">
        <f>ROUND(I246*H246,2)</f>
        <v>0</v>
      </c>
      <c r="BL246" s="12" t="s">
        <v>174</v>
      </c>
      <c r="BM246" s="159" t="s">
        <v>1014</v>
      </c>
    </row>
    <row r="247" spans="2:47" s="96" customFormat="1" ht="12">
      <c r="B247" s="24"/>
      <c r="D247" s="161" t="s">
        <v>176</v>
      </c>
      <c r="F247" s="162" t="s">
        <v>2029</v>
      </c>
      <c r="L247" s="24"/>
      <c r="M247" s="163"/>
      <c r="N247" s="50"/>
      <c r="O247" s="50"/>
      <c r="P247" s="50"/>
      <c r="Q247" s="50"/>
      <c r="R247" s="50"/>
      <c r="S247" s="50"/>
      <c r="T247" s="51"/>
      <c r="AT247" s="12" t="s">
        <v>176</v>
      </c>
      <c r="AU247" s="12" t="s">
        <v>75</v>
      </c>
    </row>
    <row r="248" spans="2:65" s="96" customFormat="1" ht="16.5" customHeight="1">
      <c r="B248" s="24"/>
      <c r="C248" s="149" t="s">
        <v>647</v>
      </c>
      <c r="D248" s="149" t="s">
        <v>169</v>
      </c>
      <c r="E248" s="150" t="s">
        <v>1995</v>
      </c>
      <c r="F248" s="151" t="s">
        <v>1996</v>
      </c>
      <c r="G248" s="152" t="s">
        <v>1031</v>
      </c>
      <c r="H248" s="153">
        <v>526.564</v>
      </c>
      <c r="I248" s="3"/>
      <c r="J248" s="154">
        <f>ROUND(I248*H248,2)</f>
        <v>0</v>
      </c>
      <c r="K248" s="151" t="s">
        <v>1</v>
      </c>
      <c r="L248" s="24"/>
      <c r="M248" s="155" t="s">
        <v>1</v>
      </c>
      <c r="N248" s="156" t="s">
        <v>33</v>
      </c>
      <c r="O248" s="157">
        <v>0</v>
      </c>
      <c r="P248" s="157">
        <f>O248*H248</f>
        <v>0</v>
      </c>
      <c r="Q248" s="157">
        <v>0</v>
      </c>
      <c r="R248" s="157">
        <f>Q248*H248</f>
        <v>0</v>
      </c>
      <c r="S248" s="157">
        <v>0</v>
      </c>
      <c r="T248" s="158">
        <f>S248*H248</f>
        <v>0</v>
      </c>
      <c r="AR248" s="159" t="s">
        <v>174</v>
      </c>
      <c r="AT248" s="159" t="s">
        <v>169</v>
      </c>
      <c r="AU248" s="159" t="s">
        <v>75</v>
      </c>
      <c r="AY248" s="12" t="s">
        <v>167</v>
      </c>
      <c r="BE248" s="160">
        <f>IF(N248="základní",J248,0)</f>
        <v>0</v>
      </c>
      <c r="BF248" s="160">
        <f>IF(N248="snížená",J248,0)</f>
        <v>0</v>
      </c>
      <c r="BG248" s="160">
        <f>IF(N248="zákl. přenesená",J248,0)</f>
        <v>0</v>
      </c>
      <c r="BH248" s="160">
        <f>IF(N248="sníž. přenesená",J248,0)</f>
        <v>0</v>
      </c>
      <c r="BI248" s="160">
        <f>IF(N248="nulová",J248,0)</f>
        <v>0</v>
      </c>
      <c r="BJ248" s="12" t="s">
        <v>75</v>
      </c>
      <c r="BK248" s="160">
        <f>ROUND(I248*H248,2)</f>
        <v>0</v>
      </c>
      <c r="BL248" s="12" t="s">
        <v>174</v>
      </c>
      <c r="BM248" s="159" t="s">
        <v>1023</v>
      </c>
    </row>
    <row r="249" spans="2:47" s="96" customFormat="1" ht="12">
      <c r="B249" s="24"/>
      <c r="D249" s="161" t="s">
        <v>176</v>
      </c>
      <c r="F249" s="162" t="s">
        <v>1996</v>
      </c>
      <c r="L249" s="24"/>
      <c r="M249" s="163"/>
      <c r="N249" s="50"/>
      <c r="O249" s="50"/>
      <c r="P249" s="50"/>
      <c r="Q249" s="50"/>
      <c r="R249" s="50"/>
      <c r="S249" s="50"/>
      <c r="T249" s="51"/>
      <c r="AT249" s="12" t="s">
        <v>176</v>
      </c>
      <c r="AU249" s="12" t="s">
        <v>75</v>
      </c>
    </row>
    <row r="250" spans="2:63" s="137" customFormat="1" ht="25.9" customHeight="1">
      <c r="B250" s="136"/>
      <c r="D250" s="138" t="s">
        <v>67</v>
      </c>
      <c r="E250" s="139" t="s">
        <v>2030</v>
      </c>
      <c r="F250" s="139" t="s">
        <v>2031</v>
      </c>
      <c r="J250" s="140">
        <f>BK250</f>
        <v>0</v>
      </c>
      <c r="L250" s="136"/>
      <c r="M250" s="141"/>
      <c r="N250" s="142"/>
      <c r="O250" s="142"/>
      <c r="P250" s="143">
        <f>SUM(P251:P274)</f>
        <v>0</v>
      </c>
      <c r="Q250" s="142"/>
      <c r="R250" s="143">
        <f>SUM(R251:R274)</f>
        <v>0</v>
      </c>
      <c r="S250" s="142"/>
      <c r="T250" s="144">
        <f>SUM(T251:T274)</f>
        <v>0</v>
      </c>
      <c r="AR250" s="138" t="s">
        <v>75</v>
      </c>
      <c r="AT250" s="145" t="s">
        <v>67</v>
      </c>
      <c r="AU250" s="145" t="s">
        <v>68</v>
      </c>
      <c r="AY250" s="138" t="s">
        <v>167</v>
      </c>
      <c r="BK250" s="146">
        <f>SUM(BK251:BK274)</f>
        <v>0</v>
      </c>
    </row>
    <row r="251" spans="2:65" s="96" customFormat="1" ht="16.5" customHeight="1">
      <c r="B251" s="24"/>
      <c r="C251" s="149" t="s">
        <v>652</v>
      </c>
      <c r="D251" s="149" t="s">
        <v>169</v>
      </c>
      <c r="E251" s="150" t="s">
        <v>2032</v>
      </c>
      <c r="F251" s="151" t="s">
        <v>2033</v>
      </c>
      <c r="G251" s="152" t="s">
        <v>508</v>
      </c>
      <c r="H251" s="153">
        <v>2</v>
      </c>
      <c r="I251" s="3"/>
      <c r="J251" s="154">
        <f>ROUND(I251*H251,2)</f>
        <v>0</v>
      </c>
      <c r="K251" s="151" t="s">
        <v>1</v>
      </c>
      <c r="L251" s="24"/>
      <c r="M251" s="155" t="s">
        <v>1</v>
      </c>
      <c r="N251" s="156" t="s">
        <v>33</v>
      </c>
      <c r="O251" s="157">
        <v>0</v>
      </c>
      <c r="P251" s="157">
        <f>O251*H251</f>
        <v>0</v>
      </c>
      <c r="Q251" s="157">
        <v>0</v>
      </c>
      <c r="R251" s="157">
        <f>Q251*H251</f>
        <v>0</v>
      </c>
      <c r="S251" s="157">
        <v>0</v>
      </c>
      <c r="T251" s="158">
        <f>S251*H251</f>
        <v>0</v>
      </c>
      <c r="AR251" s="159" t="s">
        <v>174</v>
      </c>
      <c r="AT251" s="159" t="s">
        <v>169</v>
      </c>
      <c r="AU251" s="159" t="s">
        <v>75</v>
      </c>
      <c r="AY251" s="12" t="s">
        <v>167</v>
      </c>
      <c r="BE251" s="160">
        <f>IF(N251="základní",J251,0)</f>
        <v>0</v>
      </c>
      <c r="BF251" s="160">
        <f>IF(N251="snížená",J251,0)</f>
        <v>0</v>
      </c>
      <c r="BG251" s="160">
        <f>IF(N251="zákl. přenesená",J251,0)</f>
        <v>0</v>
      </c>
      <c r="BH251" s="160">
        <f>IF(N251="sníž. přenesená",J251,0)</f>
        <v>0</v>
      </c>
      <c r="BI251" s="160">
        <f>IF(N251="nulová",J251,0)</f>
        <v>0</v>
      </c>
      <c r="BJ251" s="12" t="s">
        <v>75</v>
      </c>
      <c r="BK251" s="160">
        <f>ROUND(I251*H251,2)</f>
        <v>0</v>
      </c>
      <c r="BL251" s="12" t="s">
        <v>174</v>
      </c>
      <c r="BM251" s="159" t="s">
        <v>1036</v>
      </c>
    </row>
    <row r="252" spans="2:47" s="96" customFormat="1" ht="12">
      <c r="B252" s="24"/>
      <c r="D252" s="161" t="s">
        <v>176</v>
      </c>
      <c r="F252" s="162" t="s">
        <v>2033</v>
      </c>
      <c r="L252" s="24"/>
      <c r="M252" s="163"/>
      <c r="N252" s="50"/>
      <c r="O252" s="50"/>
      <c r="P252" s="50"/>
      <c r="Q252" s="50"/>
      <c r="R252" s="50"/>
      <c r="S252" s="50"/>
      <c r="T252" s="51"/>
      <c r="AT252" s="12" t="s">
        <v>176</v>
      </c>
      <c r="AU252" s="12" t="s">
        <v>75</v>
      </c>
    </row>
    <row r="253" spans="2:65" s="96" customFormat="1" ht="16.5" customHeight="1">
      <c r="B253" s="24"/>
      <c r="C253" s="149" t="s">
        <v>657</v>
      </c>
      <c r="D253" s="149" t="s">
        <v>169</v>
      </c>
      <c r="E253" s="150" t="s">
        <v>2034</v>
      </c>
      <c r="F253" s="151" t="s">
        <v>2035</v>
      </c>
      <c r="G253" s="152" t="s">
        <v>508</v>
      </c>
      <c r="H253" s="153">
        <v>1</v>
      </c>
      <c r="I253" s="3"/>
      <c r="J253" s="154">
        <f>ROUND(I253*H253,2)</f>
        <v>0</v>
      </c>
      <c r="K253" s="151" t="s">
        <v>1</v>
      </c>
      <c r="L253" s="24"/>
      <c r="M253" s="155" t="s">
        <v>1</v>
      </c>
      <c r="N253" s="156" t="s">
        <v>33</v>
      </c>
      <c r="O253" s="157">
        <v>0</v>
      </c>
      <c r="P253" s="157">
        <f>O253*H253</f>
        <v>0</v>
      </c>
      <c r="Q253" s="157">
        <v>0</v>
      </c>
      <c r="R253" s="157">
        <f>Q253*H253</f>
        <v>0</v>
      </c>
      <c r="S253" s="157">
        <v>0</v>
      </c>
      <c r="T253" s="158">
        <f>S253*H253</f>
        <v>0</v>
      </c>
      <c r="AR253" s="159" t="s">
        <v>174</v>
      </c>
      <c r="AT253" s="159" t="s">
        <v>169</v>
      </c>
      <c r="AU253" s="159" t="s">
        <v>75</v>
      </c>
      <c r="AY253" s="12" t="s">
        <v>167</v>
      </c>
      <c r="BE253" s="160">
        <f>IF(N253="základní",J253,0)</f>
        <v>0</v>
      </c>
      <c r="BF253" s="160">
        <f>IF(N253="snížená",J253,0)</f>
        <v>0</v>
      </c>
      <c r="BG253" s="160">
        <f>IF(N253="zákl. přenesená",J253,0)</f>
        <v>0</v>
      </c>
      <c r="BH253" s="160">
        <f>IF(N253="sníž. přenesená",J253,0)</f>
        <v>0</v>
      </c>
      <c r="BI253" s="160">
        <f>IF(N253="nulová",J253,0)</f>
        <v>0</v>
      </c>
      <c r="BJ253" s="12" t="s">
        <v>75</v>
      </c>
      <c r="BK253" s="160">
        <f>ROUND(I253*H253,2)</f>
        <v>0</v>
      </c>
      <c r="BL253" s="12" t="s">
        <v>174</v>
      </c>
      <c r="BM253" s="159" t="s">
        <v>1050</v>
      </c>
    </row>
    <row r="254" spans="2:47" s="96" customFormat="1" ht="12">
      <c r="B254" s="24"/>
      <c r="D254" s="161" t="s">
        <v>176</v>
      </c>
      <c r="F254" s="162" t="s">
        <v>2035</v>
      </c>
      <c r="L254" s="24"/>
      <c r="M254" s="163"/>
      <c r="N254" s="50"/>
      <c r="O254" s="50"/>
      <c r="P254" s="50"/>
      <c r="Q254" s="50"/>
      <c r="R254" s="50"/>
      <c r="S254" s="50"/>
      <c r="T254" s="51"/>
      <c r="AT254" s="12" t="s">
        <v>176</v>
      </c>
      <c r="AU254" s="12" t="s">
        <v>75</v>
      </c>
    </row>
    <row r="255" spans="2:65" s="96" customFormat="1" ht="16.5" customHeight="1">
      <c r="B255" s="24"/>
      <c r="C255" s="149" t="s">
        <v>662</v>
      </c>
      <c r="D255" s="149" t="s">
        <v>169</v>
      </c>
      <c r="E255" s="150" t="s">
        <v>2036</v>
      </c>
      <c r="F255" s="151" t="s">
        <v>2037</v>
      </c>
      <c r="G255" s="152" t="s">
        <v>508</v>
      </c>
      <c r="H255" s="153">
        <v>1</v>
      </c>
      <c r="I255" s="3"/>
      <c r="J255" s="154">
        <f>ROUND(I255*H255,2)</f>
        <v>0</v>
      </c>
      <c r="K255" s="151" t="s">
        <v>1</v>
      </c>
      <c r="L255" s="24"/>
      <c r="M255" s="155" t="s">
        <v>1</v>
      </c>
      <c r="N255" s="156" t="s">
        <v>33</v>
      </c>
      <c r="O255" s="157">
        <v>0</v>
      </c>
      <c r="P255" s="157">
        <f>O255*H255</f>
        <v>0</v>
      </c>
      <c r="Q255" s="157">
        <v>0</v>
      </c>
      <c r="R255" s="157">
        <f>Q255*H255</f>
        <v>0</v>
      </c>
      <c r="S255" s="157">
        <v>0</v>
      </c>
      <c r="T255" s="158">
        <f>S255*H255</f>
        <v>0</v>
      </c>
      <c r="AR255" s="159" t="s">
        <v>174</v>
      </c>
      <c r="AT255" s="159" t="s">
        <v>169</v>
      </c>
      <c r="AU255" s="159" t="s">
        <v>75</v>
      </c>
      <c r="AY255" s="12" t="s">
        <v>167</v>
      </c>
      <c r="BE255" s="160">
        <f>IF(N255="základní",J255,0)</f>
        <v>0</v>
      </c>
      <c r="BF255" s="160">
        <f>IF(N255="snížená",J255,0)</f>
        <v>0</v>
      </c>
      <c r="BG255" s="160">
        <f>IF(N255="zákl. přenesená",J255,0)</f>
        <v>0</v>
      </c>
      <c r="BH255" s="160">
        <f>IF(N255="sníž. přenesená",J255,0)</f>
        <v>0</v>
      </c>
      <c r="BI255" s="160">
        <f>IF(N255="nulová",J255,0)</f>
        <v>0</v>
      </c>
      <c r="BJ255" s="12" t="s">
        <v>75</v>
      </c>
      <c r="BK255" s="160">
        <f>ROUND(I255*H255,2)</f>
        <v>0</v>
      </c>
      <c r="BL255" s="12" t="s">
        <v>174</v>
      </c>
      <c r="BM255" s="159" t="s">
        <v>1061</v>
      </c>
    </row>
    <row r="256" spans="2:47" s="96" customFormat="1" ht="12">
      <c r="B256" s="24"/>
      <c r="D256" s="161" t="s">
        <v>176</v>
      </c>
      <c r="F256" s="162" t="s">
        <v>2037</v>
      </c>
      <c r="L256" s="24"/>
      <c r="M256" s="163"/>
      <c r="N256" s="50"/>
      <c r="O256" s="50"/>
      <c r="P256" s="50"/>
      <c r="Q256" s="50"/>
      <c r="R256" s="50"/>
      <c r="S256" s="50"/>
      <c r="T256" s="51"/>
      <c r="AT256" s="12" t="s">
        <v>176</v>
      </c>
      <c r="AU256" s="12" t="s">
        <v>75</v>
      </c>
    </row>
    <row r="257" spans="2:65" s="96" customFormat="1" ht="16.5" customHeight="1">
      <c r="B257" s="24"/>
      <c r="C257" s="149" t="s">
        <v>669</v>
      </c>
      <c r="D257" s="149" t="s">
        <v>169</v>
      </c>
      <c r="E257" s="150" t="s">
        <v>2038</v>
      </c>
      <c r="F257" s="151" t="s">
        <v>2039</v>
      </c>
      <c r="G257" s="152" t="s">
        <v>508</v>
      </c>
      <c r="H257" s="153">
        <v>3</v>
      </c>
      <c r="I257" s="3"/>
      <c r="J257" s="154">
        <f>ROUND(I257*H257,2)</f>
        <v>0</v>
      </c>
      <c r="K257" s="151" t="s">
        <v>1</v>
      </c>
      <c r="L257" s="24"/>
      <c r="M257" s="155" t="s">
        <v>1</v>
      </c>
      <c r="N257" s="156" t="s">
        <v>33</v>
      </c>
      <c r="O257" s="157">
        <v>0</v>
      </c>
      <c r="P257" s="157">
        <f>O257*H257</f>
        <v>0</v>
      </c>
      <c r="Q257" s="157">
        <v>0</v>
      </c>
      <c r="R257" s="157">
        <f>Q257*H257</f>
        <v>0</v>
      </c>
      <c r="S257" s="157">
        <v>0</v>
      </c>
      <c r="T257" s="158">
        <f>S257*H257</f>
        <v>0</v>
      </c>
      <c r="AR257" s="159" t="s">
        <v>174</v>
      </c>
      <c r="AT257" s="159" t="s">
        <v>169</v>
      </c>
      <c r="AU257" s="159" t="s">
        <v>75</v>
      </c>
      <c r="AY257" s="12" t="s">
        <v>167</v>
      </c>
      <c r="BE257" s="160">
        <f>IF(N257="základní",J257,0)</f>
        <v>0</v>
      </c>
      <c r="BF257" s="160">
        <f>IF(N257="snížená",J257,0)</f>
        <v>0</v>
      </c>
      <c r="BG257" s="160">
        <f>IF(N257="zákl. přenesená",J257,0)</f>
        <v>0</v>
      </c>
      <c r="BH257" s="160">
        <f>IF(N257="sníž. přenesená",J257,0)</f>
        <v>0</v>
      </c>
      <c r="BI257" s="160">
        <f>IF(N257="nulová",J257,0)</f>
        <v>0</v>
      </c>
      <c r="BJ257" s="12" t="s">
        <v>75</v>
      </c>
      <c r="BK257" s="160">
        <f>ROUND(I257*H257,2)</f>
        <v>0</v>
      </c>
      <c r="BL257" s="12" t="s">
        <v>174</v>
      </c>
      <c r="BM257" s="159" t="s">
        <v>1071</v>
      </c>
    </row>
    <row r="258" spans="2:47" s="96" customFormat="1" ht="12">
      <c r="B258" s="24"/>
      <c r="D258" s="161" t="s">
        <v>176</v>
      </c>
      <c r="F258" s="162" t="s">
        <v>2039</v>
      </c>
      <c r="L258" s="24"/>
      <c r="M258" s="163"/>
      <c r="N258" s="50"/>
      <c r="O258" s="50"/>
      <c r="P258" s="50"/>
      <c r="Q258" s="50"/>
      <c r="R258" s="50"/>
      <c r="S258" s="50"/>
      <c r="T258" s="51"/>
      <c r="AT258" s="12" t="s">
        <v>176</v>
      </c>
      <c r="AU258" s="12" t="s">
        <v>75</v>
      </c>
    </row>
    <row r="259" spans="2:65" s="96" customFormat="1" ht="16.5" customHeight="1">
      <c r="B259" s="24"/>
      <c r="C259" s="149" t="s">
        <v>678</v>
      </c>
      <c r="D259" s="149" t="s">
        <v>169</v>
      </c>
      <c r="E259" s="150" t="s">
        <v>2040</v>
      </c>
      <c r="F259" s="151" t="s">
        <v>2041</v>
      </c>
      <c r="G259" s="152" t="s">
        <v>508</v>
      </c>
      <c r="H259" s="153">
        <v>2</v>
      </c>
      <c r="I259" s="3"/>
      <c r="J259" s="154">
        <f>ROUND(I259*H259,2)</f>
        <v>0</v>
      </c>
      <c r="K259" s="151" t="s">
        <v>1</v>
      </c>
      <c r="L259" s="24"/>
      <c r="M259" s="155" t="s">
        <v>1</v>
      </c>
      <c r="N259" s="156" t="s">
        <v>33</v>
      </c>
      <c r="O259" s="157">
        <v>0</v>
      </c>
      <c r="P259" s="157">
        <f>O259*H259</f>
        <v>0</v>
      </c>
      <c r="Q259" s="157">
        <v>0</v>
      </c>
      <c r="R259" s="157">
        <f>Q259*H259</f>
        <v>0</v>
      </c>
      <c r="S259" s="157">
        <v>0</v>
      </c>
      <c r="T259" s="158">
        <f>S259*H259</f>
        <v>0</v>
      </c>
      <c r="AR259" s="159" t="s">
        <v>174</v>
      </c>
      <c r="AT259" s="159" t="s">
        <v>169</v>
      </c>
      <c r="AU259" s="159" t="s">
        <v>75</v>
      </c>
      <c r="AY259" s="12" t="s">
        <v>167</v>
      </c>
      <c r="BE259" s="160">
        <f>IF(N259="základní",J259,0)</f>
        <v>0</v>
      </c>
      <c r="BF259" s="160">
        <f>IF(N259="snížená",J259,0)</f>
        <v>0</v>
      </c>
      <c r="BG259" s="160">
        <f>IF(N259="zákl. přenesená",J259,0)</f>
        <v>0</v>
      </c>
      <c r="BH259" s="160">
        <f>IF(N259="sníž. přenesená",J259,0)</f>
        <v>0</v>
      </c>
      <c r="BI259" s="160">
        <f>IF(N259="nulová",J259,0)</f>
        <v>0</v>
      </c>
      <c r="BJ259" s="12" t="s">
        <v>75</v>
      </c>
      <c r="BK259" s="160">
        <f>ROUND(I259*H259,2)</f>
        <v>0</v>
      </c>
      <c r="BL259" s="12" t="s">
        <v>174</v>
      </c>
      <c r="BM259" s="159" t="s">
        <v>1081</v>
      </c>
    </row>
    <row r="260" spans="2:47" s="96" customFormat="1" ht="12">
      <c r="B260" s="24"/>
      <c r="D260" s="161" t="s">
        <v>176</v>
      </c>
      <c r="F260" s="162" t="s">
        <v>2041</v>
      </c>
      <c r="L260" s="24"/>
      <c r="M260" s="163"/>
      <c r="N260" s="50"/>
      <c r="O260" s="50"/>
      <c r="P260" s="50"/>
      <c r="Q260" s="50"/>
      <c r="R260" s="50"/>
      <c r="S260" s="50"/>
      <c r="T260" s="51"/>
      <c r="AT260" s="12" t="s">
        <v>176</v>
      </c>
      <c r="AU260" s="12" t="s">
        <v>75</v>
      </c>
    </row>
    <row r="261" spans="2:65" s="96" customFormat="1" ht="16.5" customHeight="1">
      <c r="B261" s="24"/>
      <c r="C261" s="149" t="s">
        <v>686</v>
      </c>
      <c r="D261" s="149" t="s">
        <v>169</v>
      </c>
      <c r="E261" s="150" t="s">
        <v>2042</v>
      </c>
      <c r="F261" s="151" t="s">
        <v>2043</v>
      </c>
      <c r="G261" s="152" t="s">
        <v>508</v>
      </c>
      <c r="H261" s="153">
        <v>3</v>
      </c>
      <c r="I261" s="3"/>
      <c r="J261" s="154">
        <f>ROUND(I261*H261,2)</f>
        <v>0</v>
      </c>
      <c r="K261" s="151" t="s">
        <v>1</v>
      </c>
      <c r="L261" s="24"/>
      <c r="M261" s="155" t="s">
        <v>1</v>
      </c>
      <c r="N261" s="156" t="s">
        <v>33</v>
      </c>
      <c r="O261" s="157">
        <v>0</v>
      </c>
      <c r="P261" s="157">
        <f>O261*H261</f>
        <v>0</v>
      </c>
      <c r="Q261" s="157">
        <v>0</v>
      </c>
      <c r="R261" s="157">
        <f>Q261*H261</f>
        <v>0</v>
      </c>
      <c r="S261" s="157">
        <v>0</v>
      </c>
      <c r="T261" s="158">
        <f>S261*H261</f>
        <v>0</v>
      </c>
      <c r="AR261" s="159" t="s">
        <v>174</v>
      </c>
      <c r="AT261" s="159" t="s">
        <v>169</v>
      </c>
      <c r="AU261" s="159" t="s">
        <v>75</v>
      </c>
      <c r="AY261" s="12" t="s">
        <v>167</v>
      </c>
      <c r="BE261" s="160">
        <f>IF(N261="základní",J261,0)</f>
        <v>0</v>
      </c>
      <c r="BF261" s="160">
        <f>IF(N261="snížená",J261,0)</f>
        <v>0</v>
      </c>
      <c r="BG261" s="160">
        <f>IF(N261="zákl. přenesená",J261,0)</f>
        <v>0</v>
      </c>
      <c r="BH261" s="160">
        <f>IF(N261="sníž. přenesená",J261,0)</f>
        <v>0</v>
      </c>
      <c r="BI261" s="160">
        <f>IF(N261="nulová",J261,0)</f>
        <v>0</v>
      </c>
      <c r="BJ261" s="12" t="s">
        <v>75</v>
      </c>
      <c r="BK261" s="160">
        <f>ROUND(I261*H261,2)</f>
        <v>0</v>
      </c>
      <c r="BL261" s="12" t="s">
        <v>174</v>
      </c>
      <c r="BM261" s="159" t="s">
        <v>1093</v>
      </c>
    </row>
    <row r="262" spans="2:47" s="96" customFormat="1" ht="12">
      <c r="B262" s="24"/>
      <c r="D262" s="161" t="s">
        <v>176</v>
      </c>
      <c r="F262" s="162" t="s">
        <v>2043</v>
      </c>
      <c r="L262" s="24"/>
      <c r="M262" s="163"/>
      <c r="N262" s="50"/>
      <c r="O262" s="50"/>
      <c r="P262" s="50"/>
      <c r="Q262" s="50"/>
      <c r="R262" s="50"/>
      <c r="S262" s="50"/>
      <c r="T262" s="51"/>
      <c r="AT262" s="12" t="s">
        <v>176</v>
      </c>
      <c r="AU262" s="12" t="s">
        <v>75</v>
      </c>
    </row>
    <row r="263" spans="2:65" s="96" customFormat="1" ht="16.5" customHeight="1">
      <c r="B263" s="24"/>
      <c r="C263" s="149" t="s">
        <v>694</v>
      </c>
      <c r="D263" s="149" t="s">
        <v>169</v>
      </c>
      <c r="E263" s="150" t="s">
        <v>2044</v>
      </c>
      <c r="F263" s="151" t="s">
        <v>2045</v>
      </c>
      <c r="G263" s="152" t="s">
        <v>508</v>
      </c>
      <c r="H263" s="153">
        <v>1</v>
      </c>
      <c r="I263" s="3"/>
      <c r="J263" s="154">
        <f>ROUND(I263*H263,2)</f>
        <v>0</v>
      </c>
      <c r="K263" s="151" t="s">
        <v>1</v>
      </c>
      <c r="L263" s="24"/>
      <c r="M263" s="155" t="s">
        <v>1</v>
      </c>
      <c r="N263" s="156" t="s">
        <v>33</v>
      </c>
      <c r="O263" s="157">
        <v>0</v>
      </c>
      <c r="P263" s="157">
        <f>O263*H263</f>
        <v>0</v>
      </c>
      <c r="Q263" s="157">
        <v>0</v>
      </c>
      <c r="R263" s="157">
        <f>Q263*H263</f>
        <v>0</v>
      </c>
      <c r="S263" s="157">
        <v>0</v>
      </c>
      <c r="T263" s="158">
        <f>S263*H263</f>
        <v>0</v>
      </c>
      <c r="AR263" s="159" t="s">
        <v>174</v>
      </c>
      <c r="AT263" s="159" t="s">
        <v>169</v>
      </c>
      <c r="AU263" s="159" t="s">
        <v>75</v>
      </c>
      <c r="AY263" s="12" t="s">
        <v>167</v>
      </c>
      <c r="BE263" s="160">
        <f>IF(N263="základní",J263,0)</f>
        <v>0</v>
      </c>
      <c r="BF263" s="160">
        <f>IF(N263="snížená",J263,0)</f>
        <v>0</v>
      </c>
      <c r="BG263" s="160">
        <f>IF(N263="zákl. přenesená",J263,0)</f>
        <v>0</v>
      </c>
      <c r="BH263" s="160">
        <f>IF(N263="sníž. přenesená",J263,0)</f>
        <v>0</v>
      </c>
      <c r="BI263" s="160">
        <f>IF(N263="nulová",J263,0)</f>
        <v>0</v>
      </c>
      <c r="BJ263" s="12" t="s">
        <v>75</v>
      </c>
      <c r="BK263" s="160">
        <f>ROUND(I263*H263,2)</f>
        <v>0</v>
      </c>
      <c r="BL263" s="12" t="s">
        <v>174</v>
      </c>
      <c r="BM263" s="159" t="s">
        <v>1103</v>
      </c>
    </row>
    <row r="264" spans="2:47" s="96" customFormat="1" ht="12">
      <c r="B264" s="24"/>
      <c r="D264" s="161" t="s">
        <v>176</v>
      </c>
      <c r="F264" s="162" t="s">
        <v>2045</v>
      </c>
      <c r="L264" s="24"/>
      <c r="M264" s="163"/>
      <c r="N264" s="50"/>
      <c r="O264" s="50"/>
      <c r="P264" s="50"/>
      <c r="Q264" s="50"/>
      <c r="R264" s="50"/>
      <c r="S264" s="50"/>
      <c r="T264" s="51"/>
      <c r="AT264" s="12" t="s">
        <v>176</v>
      </c>
      <c r="AU264" s="12" t="s">
        <v>75</v>
      </c>
    </row>
    <row r="265" spans="2:65" s="96" customFormat="1" ht="16.5" customHeight="1">
      <c r="B265" s="24"/>
      <c r="C265" s="149" t="s">
        <v>701</v>
      </c>
      <c r="D265" s="149" t="s">
        <v>169</v>
      </c>
      <c r="E265" s="150" t="s">
        <v>2046</v>
      </c>
      <c r="F265" s="151" t="s">
        <v>2047</v>
      </c>
      <c r="G265" s="152" t="s">
        <v>508</v>
      </c>
      <c r="H265" s="153">
        <v>1</v>
      </c>
      <c r="I265" s="3"/>
      <c r="J265" s="154">
        <f>ROUND(I265*H265,2)</f>
        <v>0</v>
      </c>
      <c r="K265" s="151" t="s">
        <v>1</v>
      </c>
      <c r="L265" s="24"/>
      <c r="M265" s="155" t="s">
        <v>1</v>
      </c>
      <c r="N265" s="156" t="s">
        <v>33</v>
      </c>
      <c r="O265" s="157">
        <v>0</v>
      </c>
      <c r="P265" s="157">
        <f>O265*H265</f>
        <v>0</v>
      </c>
      <c r="Q265" s="157">
        <v>0</v>
      </c>
      <c r="R265" s="157">
        <f>Q265*H265</f>
        <v>0</v>
      </c>
      <c r="S265" s="157">
        <v>0</v>
      </c>
      <c r="T265" s="158">
        <f>S265*H265</f>
        <v>0</v>
      </c>
      <c r="AR265" s="159" t="s">
        <v>174</v>
      </c>
      <c r="AT265" s="159" t="s">
        <v>169</v>
      </c>
      <c r="AU265" s="159" t="s">
        <v>75</v>
      </c>
      <c r="AY265" s="12" t="s">
        <v>167</v>
      </c>
      <c r="BE265" s="160">
        <f>IF(N265="základní",J265,0)</f>
        <v>0</v>
      </c>
      <c r="BF265" s="160">
        <f>IF(N265="snížená",J265,0)</f>
        <v>0</v>
      </c>
      <c r="BG265" s="160">
        <f>IF(N265="zákl. přenesená",J265,0)</f>
        <v>0</v>
      </c>
      <c r="BH265" s="160">
        <f>IF(N265="sníž. přenesená",J265,0)</f>
        <v>0</v>
      </c>
      <c r="BI265" s="160">
        <f>IF(N265="nulová",J265,0)</f>
        <v>0</v>
      </c>
      <c r="BJ265" s="12" t="s">
        <v>75</v>
      </c>
      <c r="BK265" s="160">
        <f>ROUND(I265*H265,2)</f>
        <v>0</v>
      </c>
      <c r="BL265" s="12" t="s">
        <v>174</v>
      </c>
      <c r="BM265" s="159" t="s">
        <v>1113</v>
      </c>
    </row>
    <row r="266" spans="2:47" s="96" customFormat="1" ht="12">
      <c r="B266" s="24"/>
      <c r="D266" s="161" t="s">
        <v>176</v>
      </c>
      <c r="F266" s="162" t="s">
        <v>2047</v>
      </c>
      <c r="L266" s="24"/>
      <c r="M266" s="163"/>
      <c r="N266" s="50"/>
      <c r="O266" s="50"/>
      <c r="P266" s="50"/>
      <c r="Q266" s="50"/>
      <c r="R266" s="50"/>
      <c r="S266" s="50"/>
      <c r="T266" s="51"/>
      <c r="AT266" s="12" t="s">
        <v>176</v>
      </c>
      <c r="AU266" s="12" t="s">
        <v>75</v>
      </c>
    </row>
    <row r="267" spans="2:65" s="96" customFormat="1" ht="16.5" customHeight="1">
      <c r="B267" s="24"/>
      <c r="C267" s="149" t="s">
        <v>709</v>
      </c>
      <c r="D267" s="149" t="s">
        <v>169</v>
      </c>
      <c r="E267" s="150" t="s">
        <v>2048</v>
      </c>
      <c r="F267" s="151" t="s">
        <v>2049</v>
      </c>
      <c r="G267" s="152" t="s">
        <v>508</v>
      </c>
      <c r="H267" s="153">
        <v>3</v>
      </c>
      <c r="I267" s="3"/>
      <c r="J267" s="154">
        <f>ROUND(I267*H267,2)</f>
        <v>0</v>
      </c>
      <c r="K267" s="151" t="s">
        <v>1</v>
      </c>
      <c r="L267" s="24"/>
      <c r="M267" s="155" t="s">
        <v>1</v>
      </c>
      <c r="N267" s="156" t="s">
        <v>33</v>
      </c>
      <c r="O267" s="157">
        <v>0</v>
      </c>
      <c r="P267" s="157">
        <f>O267*H267</f>
        <v>0</v>
      </c>
      <c r="Q267" s="157">
        <v>0</v>
      </c>
      <c r="R267" s="157">
        <f>Q267*H267</f>
        <v>0</v>
      </c>
      <c r="S267" s="157">
        <v>0</v>
      </c>
      <c r="T267" s="158">
        <f>S267*H267</f>
        <v>0</v>
      </c>
      <c r="AR267" s="159" t="s">
        <v>174</v>
      </c>
      <c r="AT267" s="159" t="s">
        <v>169</v>
      </c>
      <c r="AU267" s="159" t="s">
        <v>75</v>
      </c>
      <c r="AY267" s="12" t="s">
        <v>167</v>
      </c>
      <c r="BE267" s="160">
        <f>IF(N267="základní",J267,0)</f>
        <v>0</v>
      </c>
      <c r="BF267" s="160">
        <f>IF(N267="snížená",J267,0)</f>
        <v>0</v>
      </c>
      <c r="BG267" s="160">
        <f>IF(N267="zákl. přenesená",J267,0)</f>
        <v>0</v>
      </c>
      <c r="BH267" s="160">
        <f>IF(N267="sníž. přenesená",J267,0)</f>
        <v>0</v>
      </c>
      <c r="BI267" s="160">
        <f>IF(N267="nulová",J267,0)</f>
        <v>0</v>
      </c>
      <c r="BJ267" s="12" t="s">
        <v>75</v>
      </c>
      <c r="BK267" s="160">
        <f>ROUND(I267*H267,2)</f>
        <v>0</v>
      </c>
      <c r="BL267" s="12" t="s">
        <v>174</v>
      </c>
      <c r="BM267" s="159" t="s">
        <v>1125</v>
      </c>
    </row>
    <row r="268" spans="2:47" s="96" customFormat="1" ht="12">
      <c r="B268" s="24"/>
      <c r="D268" s="161" t="s">
        <v>176</v>
      </c>
      <c r="F268" s="162" t="s">
        <v>2049</v>
      </c>
      <c r="L268" s="24"/>
      <c r="M268" s="163"/>
      <c r="N268" s="50"/>
      <c r="O268" s="50"/>
      <c r="P268" s="50"/>
      <c r="Q268" s="50"/>
      <c r="R268" s="50"/>
      <c r="S268" s="50"/>
      <c r="T268" s="51"/>
      <c r="AT268" s="12" t="s">
        <v>176</v>
      </c>
      <c r="AU268" s="12" t="s">
        <v>75</v>
      </c>
    </row>
    <row r="269" spans="2:65" s="96" customFormat="1" ht="16.5" customHeight="1">
      <c r="B269" s="24"/>
      <c r="C269" s="149" t="s">
        <v>716</v>
      </c>
      <c r="D269" s="149" t="s">
        <v>169</v>
      </c>
      <c r="E269" s="150" t="s">
        <v>2050</v>
      </c>
      <c r="F269" s="151" t="s">
        <v>2051</v>
      </c>
      <c r="G269" s="152" t="s">
        <v>941</v>
      </c>
      <c r="H269" s="153">
        <v>2</v>
      </c>
      <c r="I269" s="3"/>
      <c r="J269" s="154">
        <f>ROUND(I269*H269,2)</f>
        <v>0</v>
      </c>
      <c r="K269" s="151" t="s">
        <v>1</v>
      </c>
      <c r="L269" s="24"/>
      <c r="M269" s="155" t="s">
        <v>1</v>
      </c>
      <c r="N269" s="156" t="s">
        <v>33</v>
      </c>
      <c r="O269" s="157">
        <v>0</v>
      </c>
      <c r="P269" s="157">
        <f>O269*H269</f>
        <v>0</v>
      </c>
      <c r="Q269" s="157">
        <v>0</v>
      </c>
      <c r="R269" s="157">
        <f>Q269*H269</f>
        <v>0</v>
      </c>
      <c r="S269" s="157">
        <v>0</v>
      </c>
      <c r="T269" s="158">
        <f>S269*H269</f>
        <v>0</v>
      </c>
      <c r="AR269" s="159" t="s">
        <v>174</v>
      </c>
      <c r="AT269" s="159" t="s">
        <v>169</v>
      </c>
      <c r="AU269" s="159" t="s">
        <v>75</v>
      </c>
      <c r="AY269" s="12" t="s">
        <v>167</v>
      </c>
      <c r="BE269" s="160">
        <f>IF(N269="základní",J269,0)</f>
        <v>0</v>
      </c>
      <c r="BF269" s="160">
        <f>IF(N269="snížená",J269,0)</f>
        <v>0</v>
      </c>
      <c r="BG269" s="160">
        <f>IF(N269="zákl. přenesená",J269,0)</f>
        <v>0</v>
      </c>
      <c r="BH269" s="160">
        <f>IF(N269="sníž. přenesená",J269,0)</f>
        <v>0</v>
      </c>
      <c r="BI269" s="160">
        <f>IF(N269="nulová",J269,0)</f>
        <v>0</v>
      </c>
      <c r="BJ269" s="12" t="s">
        <v>75</v>
      </c>
      <c r="BK269" s="160">
        <f>ROUND(I269*H269,2)</f>
        <v>0</v>
      </c>
      <c r="BL269" s="12" t="s">
        <v>174</v>
      </c>
      <c r="BM269" s="159" t="s">
        <v>1139</v>
      </c>
    </row>
    <row r="270" spans="2:47" s="96" customFormat="1" ht="12">
      <c r="B270" s="24"/>
      <c r="D270" s="161" t="s">
        <v>176</v>
      </c>
      <c r="F270" s="162" t="s">
        <v>2051</v>
      </c>
      <c r="L270" s="24"/>
      <c r="M270" s="163"/>
      <c r="N270" s="50"/>
      <c r="O270" s="50"/>
      <c r="P270" s="50"/>
      <c r="Q270" s="50"/>
      <c r="R270" s="50"/>
      <c r="S270" s="50"/>
      <c r="T270" s="51"/>
      <c r="AT270" s="12" t="s">
        <v>176</v>
      </c>
      <c r="AU270" s="12" t="s">
        <v>75</v>
      </c>
    </row>
    <row r="271" spans="2:65" s="96" customFormat="1" ht="16.5" customHeight="1">
      <c r="B271" s="24"/>
      <c r="C271" s="149" t="s">
        <v>724</v>
      </c>
      <c r="D271" s="149" t="s">
        <v>169</v>
      </c>
      <c r="E271" s="150" t="s">
        <v>2052</v>
      </c>
      <c r="F271" s="151" t="s">
        <v>2053</v>
      </c>
      <c r="G271" s="152" t="s">
        <v>1031</v>
      </c>
      <c r="H271" s="153">
        <v>1399.65</v>
      </c>
      <c r="I271" s="3"/>
      <c r="J271" s="154">
        <f>ROUND(I271*H271,2)</f>
        <v>0</v>
      </c>
      <c r="K271" s="151" t="s">
        <v>1</v>
      </c>
      <c r="L271" s="24"/>
      <c r="M271" s="155" t="s">
        <v>1</v>
      </c>
      <c r="N271" s="156" t="s">
        <v>33</v>
      </c>
      <c r="O271" s="157">
        <v>0</v>
      </c>
      <c r="P271" s="157">
        <f>O271*H271</f>
        <v>0</v>
      </c>
      <c r="Q271" s="157">
        <v>0</v>
      </c>
      <c r="R271" s="157">
        <f>Q271*H271</f>
        <v>0</v>
      </c>
      <c r="S271" s="157">
        <v>0</v>
      </c>
      <c r="T271" s="158">
        <f>S271*H271</f>
        <v>0</v>
      </c>
      <c r="AR271" s="159" t="s">
        <v>174</v>
      </c>
      <c r="AT271" s="159" t="s">
        <v>169</v>
      </c>
      <c r="AU271" s="159" t="s">
        <v>75</v>
      </c>
      <c r="AY271" s="12" t="s">
        <v>167</v>
      </c>
      <c r="BE271" s="160">
        <f>IF(N271="základní",J271,0)</f>
        <v>0</v>
      </c>
      <c r="BF271" s="160">
        <f>IF(N271="snížená",J271,0)</f>
        <v>0</v>
      </c>
      <c r="BG271" s="160">
        <f>IF(N271="zákl. přenesená",J271,0)</f>
        <v>0</v>
      </c>
      <c r="BH271" s="160">
        <f>IF(N271="sníž. přenesená",J271,0)</f>
        <v>0</v>
      </c>
      <c r="BI271" s="160">
        <f>IF(N271="nulová",J271,0)</f>
        <v>0</v>
      </c>
      <c r="BJ271" s="12" t="s">
        <v>75</v>
      </c>
      <c r="BK271" s="160">
        <f>ROUND(I271*H271,2)</f>
        <v>0</v>
      </c>
      <c r="BL271" s="12" t="s">
        <v>174</v>
      </c>
      <c r="BM271" s="159" t="s">
        <v>1151</v>
      </c>
    </row>
    <row r="272" spans="2:47" s="96" customFormat="1" ht="12">
      <c r="B272" s="24"/>
      <c r="D272" s="161" t="s">
        <v>176</v>
      </c>
      <c r="F272" s="162" t="s">
        <v>2053</v>
      </c>
      <c r="L272" s="24"/>
      <c r="M272" s="163"/>
      <c r="N272" s="50"/>
      <c r="O272" s="50"/>
      <c r="P272" s="50"/>
      <c r="Q272" s="50"/>
      <c r="R272" s="50"/>
      <c r="S272" s="50"/>
      <c r="T272" s="51"/>
      <c r="AT272" s="12" t="s">
        <v>176</v>
      </c>
      <c r="AU272" s="12" t="s">
        <v>75</v>
      </c>
    </row>
    <row r="273" spans="2:65" s="96" customFormat="1" ht="16.5" customHeight="1">
      <c r="B273" s="24"/>
      <c r="C273" s="149" t="s">
        <v>737</v>
      </c>
      <c r="D273" s="149" t="s">
        <v>169</v>
      </c>
      <c r="E273" s="150" t="s">
        <v>2054</v>
      </c>
      <c r="F273" s="151" t="s">
        <v>2055</v>
      </c>
      <c r="G273" s="152" t="s">
        <v>1031</v>
      </c>
      <c r="H273" s="153">
        <v>1399.65</v>
      </c>
      <c r="I273" s="3"/>
      <c r="J273" s="154">
        <f>ROUND(I273*H273,2)</f>
        <v>0</v>
      </c>
      <c r="K273" s="151" t="s">
        <v>1</v>
      </c>
      <c r="L273" s="24"/>
      <c r="M273" s="155" t="s">
        <v>1</v>
      </c>
      <c r="N273" s="156" t="s">
        <v>33</v>
      </c>
      <c r="O273" s="157">
        <v>0</v>
      </c>
      <c r="P273" s="157">
        <f>O273*H273</f>
        <v>0</v>
      </c>
      <c r="Q273" s="157">
        <v>0</v>
      </c>
      <c r="R273" s="157">
        <f>Q273*H273</f>
        <v>0</v>
      </c>
      <c r="S273" s="157">
        <v>0</v>
      </c>
      <c r="T273" s="158">
        <f>S273*H273</f>
        <v>0</v>
      </c>
      <c r="AR273" s="159" t="s">
        <v>174</v>
      </c>
      <c r="AT273" s="159" t="s">
        <v>169</v>
      </c>
      <c r="AU273" s="159" t="s">
        <v>75</v>
      </c>
      <c r="AY273" s="12" t="s">
        <v>167</v>
      </c>
      <c r="BE273" s="160">
        <f>IF(N273="základní",J273,0)</f>
        <v>0</v>
      </c>
      <c r="BF273" s="160">
        <f>IF(N273="snížená",J273,0)</f>
        <v>0</v>
      </c>
      <c r="BG273" s="160">
        <f>IF(N273="zákl. přenesená",J273,0)</f>
        <v>0</v>
      </c>
      <c r="BH273" s="160">
        <f>IF(N273="sníž. přenesená",J273,0)</f>
        <v>0</v>
      </c>
      <c r="BI273" s="160">
        <f>IF(N273="nulová",J273,0)</f>
        <v>0</v>
      </c>
      <c r="BJ273" s="12" t="s">
        <v>75</v>
      </c>
      <c r="BK273" s="160">
        <f>ROUND(I273*H273,2)</f>
        <v>0</v>
      </c>
      <c r="BL273" s="12" t="s">
        <v>174</v>
      </c>
      <c r="BM273" s="159" t="s">
        <v>1182</v>
      </c>
    </row>
    <row r="274" spans="2:47" s="96" customFormat="1" ht="12">
      <c r="B274" s="24"/>
      <c r="D274" s="161" t="s">
        <v>176</v>
      </c>
      <c r="F274" s="162" t="s">
        <v>2055</v>
      </c>
      <c r="L274" s="24"/>
      <c r="M274" s="163"/>
      <c r="N274" s="50"/>
      <c r="O274" s="50"/>
      <c r="P274" s="50"/>
      <c r="Q274" s="50"/>
      <c r="R274" s="50"/>
      <c r="S274" s="50"/>
      <c r="T274" s="51"/>
      <c r="AT274" s="12" t="s">
        <v>176</v>
      </c>
      <c r="AU274" s="12" t="s">
        <v>75</v>
      </c>
    </row>
    <row r="275" spans="2:63" s="137" customFormat="1" ht="25.9" customHeight="1">
      <c r="B275" s="136"/>
      <c r="D275" s="138" t="s">
        <v>67</v>
      </c>
      <c r="E275" s="139" t="s">
        <v>2056</v>
      </c>
      <c r="F275" s="139" t="s">
        <v>2057</v>
      </c>
      <c r="J275" s="140">
        <f>BK275</f>
        <v>0</v>
      </c>
      <c r="L275" s="136"/>
      <c r="M275" s="141"/>
      <c r="N275" s="142"/>
      <c r="O275" s="142"/>
      <c r="P275" s="143">
        <f>SUM(P276:P277)</f>
        <v>0</v>
      </c>
      <c r="Q275" s="142"/>
      <c r="R275" s="143">
        <f>SUM(R276:R277)</f>
        <v>0</v>
      </c>
      <c r="S275" s="142"/>
      <c r="T275" s="144">
        <f>SUM(T276:T277)</f>
        <v>0</v>
      </c>
      <c r="AR275" s="138" t="s">
        <v>75</v>
      </c>
      <c r="AT275" s="145" t="s">
        <v>67</v>
      </c>
      <c r="AU275" s="145" t="s">
        <v>68</v>
      </c>
      <c r="AY275" s="138" t="s">
        <v>167</v>
      </c>
      <c r="BK275" s="146">
        <f>SUM(BK276:BK277)</f>
        <v>0</v>
      </c>
    </row>
    <row r="276" spans="2:65" s="96" customFormat="1" ht="16.5" customHeight="1">
      <c r="B276" s="24"/>
      <c r="C276" s="149" t="s">
        <v>741</v>
      </c>
      <c r="D276" s="149" t="s">
        <v>169</v>
      </c>
      <c r="E276" s="150" t="s">
        <v>2058</v>
      </c>
      <c r="F276" s="151" t="s">
        <v>2059</v>
      </c>
      <c r="G276" s="152" t="s">
        <v>727</v>
      </c>
      <c r="H276" s="153">
        <v>464</v>
      </c>
      <c r="I276" s="3"/>
      <c r="J276" s="154">
        <f>ROUND(I276*H276,2)</f>
        <v>0</v>
      </c>
      <c r="K276" s="151" t="s">
        <v>1</v>
      </c>
      <c r="L276" s="24"/>
      <c r="M276" s="155" t="s">
        <v>1</v>
      </c>
      <c r="N276" s="156" t="s">
        <v>33</v>
      </c>
      <c r="O276" s="157">
        <v>0</v>
      </c>
      <c r="P276" s="157">
        <f>O276*H276</f>
        <v>0</v>
      </c>
      <c r="Q276" s="157">
        <v>0</v>
      </c>
      <c r="R276" s="157">
        <f>Q276*H276</f>
        <v>0</v>
      </c>
      <c r="S276" s="157">
        <v>0</v>
      </c>
      <c r="T276" s="158">
        <f>S276*H276</f>
        <v>0</v>
      </c>
      <c r="AR276" s="159" t="s">
        <v>174</v>
      </c>
      <c r="AT276" s="159" t="s">
        <v>169</v>
      </c>
      <c r="AU276" s="159" t="s">
        <v>75</v>
      </c>
      <c r="AY276" s="12" t="s">
        <v>167</v>
      </c>
      <c r="BE276" s="160">
        <f>IF(N276="základní",J276,0)</f>
        <v>0</v>
      </c>
      <c r="BF276" s="160">
        <f>IF(N276="snížená",J276,0)</f>
        <v>0</v>
      </c>
      <c r="BG276" s="160">
        <f>IF(N276="zákl. přenesená",J276,0)</f>
        <v>0</v>
      </c>
      <c r="BH276" s="160">
        <f>IF(N276="sníž. přenesená",J276,0)</f>
        <v>0</v>
      </c>
      <c r="BI276" s="160">
        <f>IF(N276="nulová",J276,0)</f>
        <v>0</v>
      </c>
      <c r="BJ276" s="12" t="s">
        <v>75</v>
      </c>
      <c r="BK276" s="160">
        <f>ROUND(I276*H276,2)</f>
        <v>0</v>
      </c>
      <c r="BL276" s="12" t="s">
        <v>174</v>
      </c>
      <c r="BM276" s="159" t="s">
        <v>1194</v>
      </c>
    </row>
    <row r="277" spans="2:47" s="96" customFormat="1" ht="12">
      <c r="B277" s="24"/>
      <c r="D277" s="161" t="s">
        <v>176</v>
      </c>
      <c r="F277" s="162" t="s">
        <v>2059</v>
      </c>
      <c r="L277" s="24"/>
      <c r="M277" s="163"/>
      <c r="N277" s="50"/>
      <c r="O277" s="50"/>
      <c r="P277" s="50"/>
      <c r="Q277" s="50"/>
      <c r="R277" s="50"/>
      <c r="S277" s="50"/>
      <c r="T277" s="51"/>
      <c r="AT277" s="12" t="s">
        <v>176</v>
      </c>
      <c r="AU277" s="12" t="s">
        <v>75</v>
      </c>
    </row>
    <row r="278" spans="2:63" s="137" customFormat="1" ht="25.9" customHeight="1">
      <c r="B278" s="136"/>
      <c r="D278" s="138" t="s">
        <v>67</v>
      </c>
      <c r="E278" s="139" t="s">
        <v>2060</v>
      </c>
      <c r="F278" s="139" t="s">
        <v>2061</v>
      </c>
      <c r="J278" s="140">
        <f>BK278</f>
        <v>0</v>
      </c>
      <c r="L278" s="136"/>
      <c r="M278" s="141"/>
      <c r="N278" s="142"/>
      <c r="O278" s="142"/>
      <c r="P278" s="143">
        <f>SUM(P279:P302)</f>
        <v>0</v>
      </c>
      <c r="Q278" s="142"/>
      <c r="R278" s="143">
        <f>SUM(R279:R302)</f>
        <v>0</v>
      </c>
      <c r="S278" s="142"/>
      <c r="T278" s="144">
        <f>SUM(T279:T302)</f>
        <v>0</v>
      </c>
      <c r="AR278" s="138" t="s">
        <v>75</v>
      </c>
      <c r="AT278" s="145" t="s">
        <v>67</v>
      </c>
      <c r="AU278" s="145" t="s">
        <v>68</v>
      </c>
      <c r="AY278" s="138" t="s">
        <v>167</v>
      </c>
      <c r="BK278" s="146">
        <f>SUM(BK279:BK302)</f>
        <v>0</v>
      </c>
    </row>
    <row r="279" spans="2:65" s="96" customFormat="1" ht="24" customHeight="1">
      <c r="B279" s="24"/>
      <c r="C279" s="149" t="s">
        <v>747</v>
      </c>
      <c r="D279" s="149" t="s">
        <v>169</v>
      </c>
      <c r="E279" s="150" t="s">
        <v>2062</v>
      </c>
      <c r="F279" s="151" t="s">
        <v>2063</v>
      </c>
      <c r="G279" s="152" t="s">
        <v>727</v>
      </c>
      <c r="H279" s="153">
        <v>56</v>
      </c>
      <c r="I279" s="3"/>
      <c r="J279" s="154">
        <f>ROUND(I279*H279,2)</f>
        <v>0</v>
      </c>
      <c r="K279" s="151" t="s">
        <v>1</v>
      </c>
      <c r="L279" s="24"/>
      <c r="M279" s="155" t="s">
        <v>1</v>
      </c>
      <c r="N279" s="156" t="s">
        <v>33</v>
      </c>
      <c r="O279" s="157">
        <v>0</v>
      </c>
      <c r="P279" s="157">
        <f>O279*H279</f>
        <v>0</v>
      </c>
      <c r="Q279" s="157">
        <v>0</v>
      </c>
      <c r="R279" s="157">
        <f>Q279*H279</f>
        <v>0</v>
      </c>
      <c r="S279" s="157">
        <v>0</v>
      </c>
      <c r="T279" s="158">
        <f>S279*H279</f>
        <v>0</v>
      </c>
      <c r="AR279" s="159" t="s">
        <v>174</v>
      </c>
      <c r="AT279" s="159" t="s">
        <v>169</v>
      </c>
      <c r="AU279" s="159" t="s">
        <v>75</v>
      </c>
      <c r="AY279" s="12" t="s">
        <v>167</v>
      </c>
      <c r="BE279" s="160">
        <f>IF(N279="základní",J279,0)</f>
        <v>0</v>
      </c>
      <c r="BF279" s="160">
        <f>IF(N279="snížená",J279,0)</f>
        <v>0</v>
      </c>
      <c r="BG279" s="160">
        <f>IF(N279="zákl. přenesená",J279,0)</f>
        <v>0</v>
      </c>
      <c r="BH279" s="160">
        <f>IF(N279="sníž. přenesená",J279,0)</f>
        <v>0</v>
      </c>
      <c r="BI279" s="160">
        <f>IF(N279="nulová",J279,0)</f>
        <v>0</v>
      </c>
      <c r="BJ279" s="12" t="s">
        <v>75</v>
      </c>
      <c r="BK279" s="160">
        <f>ROUND(I279*H279,2)</f>
        <v>0</v>
      </c>
      <c r="BL279" s="12" t="s">
        <v>174</v>
      </c>
      <c r="BM279" s="159" t="s">
        <v>1211</v>
      </c>
    </row>
    <row r="280" spans="2:47" s="96" customFormat="1" ht="19.5">
      <c r="B280" s="24"/>
      <c r="D280" s="161" t="s">
        <v>176</v>
      </c>
      <c r="F280" s="162" t="s">
        <v>2063</v>
      </c>
      <c r="L280" s="24"/>
      <c r="M280" s="163"/>
      <c r="N280" s="50"/>
      <c r="O280" s="50"/>
      <c r="P280" s="50"/>
      <c r="Q280" s="50"/>
      <c r="R280" s="50"/>
      <c r="S280" s="50"/>
      <c r="T280" s="51"/>
      <c r="AT280" s="12" t="s">
        <v>176</v>
      </c>
      <c r="AU280" s="12" t="s">
        <v>75</v>
      </c>
    </row>
    <row r="281" spans="2:65" s="96" customFormat="1" ht="24" customHeight="1">
      <c r="B281" s="24"/>
      <c r="C281" s="149" t="s">
        <v>752</v>
      </c>
      <c r="D281" s="149" t="s">
        <v>169</v>
      </c>
      <c r="E281" s="150" t="s">
        <v>2064</v>
      </c>
      <c r="F281" s="151" t="s">
        <v>2065</v>
      </c>
      <c r="G281" s="152" t="s">
        <v>727</v>
      </c>
      <c r="H281" s="153">
        <v>18.4</v>
      </c>
      <c r="I281" s="3"/>
      <c r="J281" s="154">
        <f>ROUND(I281*H281,2)</f>
        <v>0</v>
      </c>
      <c r="K281" s="151" t="s">
        <v>1</v>
      </c>
      <c r="L281" s="24"/>
      <c r="M281" s="155" t="s">
        <v>1</v>
      </c>
      <c r="N281" s="156" t="s">
        <v>33</v>
      </c>
      <c r="O281" s="157">
        <v>0</v>
      </c>
      <c r="P281" s="157">
        <f>O281*H281</f>
        <v>0</v>
      </c>
      <c r="Q281" s="157">
        <v>0</v>
      </c>
      <c r="R281" s="157">
        <f>Q281*H281</f>
        <v>0</v>
      </c>
      <c r="S281" s="157">
        <v>0</v>
      </c>
      <c r="T281" s="158">
        <f>S281*H281</f>
        <v>0</v>
      </c>
      <c r="AR281" s="159" t="s">
        <v>174</v>
      </c>
      <c r="AT281" s="159" t="s">
        <v>169</v>
      </c>
      <c r="AU281" s="159" t="s">
        <v>75</v>
      </c>
      <c r="AY281" s="12" t="s">
        <v>167</v>
      </c>
      <c r="BE281" s="160">
        <f>IF(N281="základní",J281,0)</f>
        <v>0</v>
      </c>
      <c r="BF281" s="160">
        <f>IF(N281="snížená",J281,0)</f>
        <v>0</v>
      </c>
      <c r="BG281" s="160">
        <f>IF(N281="zákl. přenesená",J281,0)</f>
        <v>0</v>
      </c>
      <c r="BH281" s="160">
        <f>IF(N281="sníž. přenesená",J281,0)</f>
        <v>0</v>
      </c>
      <c r="BI281" s="160">
        <f>IF(N281="nulová",J281,0)</f>
        <v>0</v>
      </c>
      <c r="BJ281" s="12" t="s">
        <v>75</v>
      </c>
      <c r="BK281" s="160">
        <f>ROUND(I281*H281,2)</f>
        <v>0</v>
      </c>
      <c r="BL281" s="12" t="s">
        <v>174</v>
      </c>
      <c r="BM281" s="159" t="s">
        <v>1782</v>
      </c>
    </row>
    <row r="282" spans="2:47" s="96" customFormat="1" ht="19.5">
      <c r="B282" s="24"/>
      <c r="D282" s="161" t="s">
        <v>176</v>
      </c>
      <c r="F282" s="162" t="s">
        <v>2065</v>
      </c>
      <c r="L282" s="24"/>
      <c r="M282" s="163"/>
      <c r="N282" s="50"/>
      <c r="O282" s="50"/>
      <c r="P282" s="50"/>
      <c r="Q282" s="50"/>
      <c r="R282" s="50"/>
      <c r="S282" s="50"/>
      <c r="T282" s="51"/>
      <c r="AT282" s="12" t="s">
        <v>176</v>
      </c>
      <c r="AU282" s="12" t="s">
        <v>75</v>
      </c>
    </row>
    <row r="283" spans="2:65" s="96" customFormat="1" ht="24" customHeight="1">
      <c r="B283" s="24"/>
      <c r="C283" s="149" t="s">
        <v>757</v>
      </c>
      <c r="D283" s="149" t="s">
        <v>169</v>
      </c>
      <c r="E283" s="150" t="s">
        <v>2066</v>
      </c>
      <c r="F283" s="151" t="s">
        <v>2067</v>
      </c>
      <c r="G283" s="152" t="s">
        <v>727</v>
      </c>
      <c r="H283" s="153">
        <v>132</v>
      </c>
      <c r="I283" s="3"/>
      <c r="J283" s="154">
        <f>ROUND(I283*H283,2)</f>
        <v>0</v>
      </c>
      <c r="K283" s="151" t="s">
        <v>1</v>
      </c>
      <c r="L283" s="24"/>
      <c r="M283" s="155" t="s">
        <v>1</v>
      </c>
      <c r="N283" s="156" t="s">
        <v>33</v>
      </c>
      <c r="O283" s="157">
        <v>0</v>
      </c>
      <c r="P283" s="157">
        <f>O283*H283</f>
        <v>0</v>
      </c>
      <c r="Q283" s="157">
        <v>0</v>
      </c>
      <c r="R283" s="157">
        <f>Q283*H283</f>
        <v>0</v>
      </c>
      <c r="S283" s="157">
        <v>0</v>
      </c>
      <c r="T283" s="158">
        <f>S283*H283</f>
        <v>0</v>
      </c>
      <c r="AR283" s="159" t="s">
        <v>174</v>
      </c>
      <c r="AT283" s="159" t="s">
        <v>169</v>
      </c>
      <c r="AU283" s="159" t="s">
        <v>75</v>
      </c>
      <c r="AY283" s="12" t="s">
        <v>167</v>
      </c>
      <c r="BE283" s="160">
        <f>IF(N283="základní",J283,0)</f>
        <v>0</v>
      </c>
      <c r="BF283" s="160">
        <f>IF(N283="snížená",J283,0)</f>
        <v>0</v>
      </c>
      <c r="BG283" s="160">
        <f>IF(N283="zákl. přenesená",J283,0)</f>
        <v>0</v>
      </c>
      <c r="BH283" s="160">
        <f>IF(N283="sníž. přenesená",J283,0)</f>
        <v>0</v>
      </c>
      <c r="BI283" s="160">
        <f>IF(N283="nulová",J283,0)</f>
        <v>0</v>
      </c>
      <c r="BJ283" s="12" t="s">
        <v>75</v>
      </c>
      <c r="BK283" s="160">
        <f>ROUND(I283*H283,2)</f>
        <v>0</v>
      </c>
      <c r="BL283" s="12" t="s">
        <v>174</v>
      </c>
      <c r="BM283" s="159" t="s">
        <v>1790</v>
      </c>
    </row>
    <row r="284" spans="2:47" s="96" customFormat="1" ht="19.5">
      <c r="B284" s="24"/>
      <c r="D284" s="161" t="s">
        <v>176</v>
      </c>
      <c r="F284" s="162" t="s">
        <v>2067</v>
      </c>
      <c r="L284" s="24"/>
      <c r="M284" s="163"/>
      <c r="N284" s="50"/>
      <c r="O284" s="50"/>
      <c r="P284" s="50"/>
      <c r="Q284" s="50"/>
      <c r="R284" s="50"/>
      <c r="S284" s="50"/>
      <c r="T284" s="51"/>
      <c r="AT284" s="12" t="s">
        <v>176</v>
      </c>
      <c r="AU284" s="12" t="s">
        <v>75</v>
      </c>
    </row>
    <row r="285" spans="2:65" s="96" customFormat="1" ht="24" customHeight="1">
      <c r="B285" s="24"/>
      <c r="C285" s="149" t="s">
        <v>762</v>
      </c>
      <c r="D285" s="149" t="s">
        <v>169</v>
      </c>
      <c r="E285" s="150" t="s">
        <v>2068</v>
      </c>
      <c r="F285" s="151" t="s">
        <v>2069</v>
      </c>
      <c r="G285" s="152" t="s">
        <v>727</v>
      </c>
      <c r="H285" s="153">
        <v>2</v>
      </c>
      <c r="I285" s="3"/>
      <c r="J285" s="154">
        <f>ROUND(I285*H285,2)</f>
        <v>0</v>
      </c>
      <c r="K285" s="151" t="s">
        <v>1</v>
      </c>
      <c r="L285" s="24"/>
      <c r="M285" s="155" t="s">
        <v>1</v>
      </c>
      <c r="N285" s="156" t="s">
        <v>33</v>
      </c>
      <c r="O285" s="157">
        <v>0</v>
      </c>
      <c r="P285" s="157">
        <f>O285*H285</f>
        <v>0</v>
      </c>
      <c r="Q285" s="157">
        <v>0</v>
      </c>
      <c r="R285" s="157">
        <f>Q285*H285</f>
        <v>0</v>
      </c>
      <c r="S285" s="157">
        <v>0</v>
      </c>
      <c r="T285" s="158">
        <f>S285*H285</f>
        <v>0</v>
      </c>
      <c r="AR285" s="159" t="s">
        <v>174</v>
      </c>
      <c r="AT285" s="159" t="s">
        <v>169</v>
      </c>
      <c r="AU285" s="159" t="s">
        <v>75</v>
      </c>
      <c r="AY285" s="12" t="s">
        <v>167</v>
      </c>
      <c r="BE285" s="160">
        <f>IF(N285="základní",J285,0)</f>
        <v>0</v>
      </c>
      <c r="BF285" s="160">
        <f>IF(N285="snížená",J285,0)</f>
        <v>0</v>
      </c>
      <c r="BG285" s="160">
        <f>IF(N285="zákl. přenesená",J285,0)</f>
        <v>0</v>
      </c>
      <c r="BH285" s="160">
        <f>IF(N285="sníž. přenesená",J285,0)</f>
        <v>0</v>
      </c>
      <c r="BI285" s="160">
        <f>IF(N285="nulová",J285,0)</f>
        <v>0</v>
      </c>
      <c r="BJ285" s="12" t="s">
        <v>75</v>
      </c>
      <c r="BK285" s="160">
        <f>ROUND(I285*H285,2)</f>
        <v>0</v>
      </c>
      <c r="BL285" s="12" t="s">
        <v>174</v>
      </c>
      <c r="BM285" s="159" t="s">
        <v>2070</v>
      </c>
    </row>
    <row r="286" spans="2:47" s="96" customFormat="1" ht="19.5">
      <c r="B286" s="24"/>
      <c r="D286" s="161" t="s">
        <v>176</v>
      </c>
      <c r="F286" s="162" t="s">
        <v>2069</v>
      </c>
      <c r="L286" s="24"/>
      <c r="M286" s="163"/>
      <c r="N286" s="50"/>
      <c r="O286" s="50"/>
      <c r="P286" s="50"/>
      <c r="Q286" s="50"/>
      <c r="R286" s="50"/>
      <c r="S286" s="50"/>
      <c r="T286" s="51"/>
      <c r="AT286" s="12" t="s">
        <v>176</v>
      </c>
      <c r="AU286" s="12" t="s">
        <v>75</v>
      </c>
    </row>
    <row r="287" spans="2:65" s="96" customFormat="1" ht="16.5" customHeight="1">
      <c r="B287" s="24"/>
      <c r="C287" s="149" t="s">
        <v>770</v>
      </c>
      <c r="D287" s="149" t="s">
        <v>169</v>
      </c>
      <c r="E287" s="150" t="s">
        <v>1964</v>
      </c>
      <c r="F287" s="151" t="s">
        <v>1965</v>
      </c>
      <c r="G287" s="152" t="s">
        <v>1907</v>
      </c>
      <c r="H287" s="153">
        <v>1</v>
      </c>
      <c r="I287" s="3"/>
      <c r="J287" s="154">
        <f>ROUND(I287*H287,2)</f>
        <v>0</v>
      </c>
      <c r="K287" s="151" t="s">
        <v>1</v>
      </c>
      <c r="L287" s="24"/>
      <c r="M287" s="155" t="s">
        <v>1</v>
      </c>
      <c r="N287" s="156" t="s">
        <v>33</v>
      </c>
      <c r="O287" s="157">
        <v>0</v>
      </c>
      <c r="P287" s="157">
        <f>O287*H287</f>
        <v>0</v>
      </c>
      <c r="Q287" s="157">
        <v>0</v>
      </c>
      <c r="R287" s="157">
        <f>Q287*H287</f>
        <v>0</v>
      </c>
      <c r="S287" s="157">
        <v>0</v>
      </c>
      <c r="T287" s="158">
        <f>S287*H287</f>
        <v>0</v>
      </c>
      <c r="AR287" s="159" t="s">
        <v>174</v>
      </c>
      <c r="AT287" s="159" t="s">
        <v>169</v>
      </c>
      <c r="AU287" s="159" t="s">
        <v>75</v>
      </c>
      <c r="AY287" s="12" t="s">
        <v>167</v>
      </c>
      <c r="BE287" s="160">
        <f>IF(N287="základní",J287,0)</f>
        <v>0</v>
      </c>
      <c r="BF287" s="160">
        <f>IF(N287="snížená",J287,0)</f>
        <v>0</v>
      </c>
      <c r="BG287" s="160">
        <f>IF(N287="zákl. přenesená",J287,0)</f>
        <v>0</v>
      </c>
      <c r="BH287" s="160">
        <f>IF(N287="sníž. přenesená",J287,0)</f>
        <v>0</v>
      </c>
      <c r="BI287" s="160">
        <f>IF(N287="nulová",J287,0)</f>
        <v>0</v>
      </c>
      <c r="BJ287" s="12" t="s">
        <v>75</v>
      </c>
      <c r="BK287" s="160">
        <f>ROUND(I287*H287,2)</f>
        <v>0</v>
      </c>
      <c r="BL287" s="12" t="s">
        <v>174</v>
      </c>
      <c r="BM287" s="159" t="s">
        <v>2071</v>
      </c>
    </row>
    <row r="288" spans="2:47" s="96" customFormat="1" ht="12">
      <c r="B288" s="24"/>
      <c r="D288" s="161" t="s">
        <v>176</v>
      </c>
      <c r="F288" s="162" t="s">
        <v>1965</v>
      </c>
      <c r="L288" s="24"/>
      <c r="M288" s="163"/>
      <c r="N288" s="50"/>
      <c r="O288" s="50"/>
      <c r="P288" s="50"/>
      <c r="Q288" s="50"/>
      <c r="R288" s="50"/>
      <c r="S288" s="50"/>
      <c r="T288" s="51"/>
      <c r="AT288" s="12" t="s">
        <v>176</v>
      </c>
      <c r="AU288" s="12" t="s">
        <v>75</v>
      </c>
    </row>
    <row r="289" spans="2:65" s="96" customFormat="1" ht="16.5" customHeight="1">
      <c r="B289" s="24"/>
      <c r="C289" s="149" t="s">
        <v>773</v>
      </c>
      <c r="D289" s="149" t="s">
        <v>169</v>
      </c>
      <c r="E289" s="150" t="s">
        <v>1966</v>
      </c>
      <c r="F289" s="151" t="s">
        <v>1967</v>
      </c>
      <c r="G289" s="152" t="s">
        <v>1968</v>
      </c>
      <c r="H289" s="153">
        <v>72</v>
      </c>
      <c r="I289" s="3"/>
      <c r="J289" s="154">
        <f>ROUND(I289*H289,2)</f>
        <v>0</v>
      </c>
      <c r="K289" s="151" t="s">
        <v>1</v>
      </c>
      <c r="L289" s="24"/>
      <c r="M289" s="155" t="s">
        <v>1</v>
      </c>
      <c r="N289" s="156" t="s">
        <v>33</v>
      </c>
      <c r="O289" s="157">
        <v>0</v>
      </c>
      <c r="P289" s="157">
        <f>O289*H289</f>
        <v>0</v>
      </c>
      <c r="Q289" s="157">
        <v>0</v>
      </c>
      <c r="R289" s="157">
        <f>Q289*H289</f>
        <v>0</v>
      </c>
      <c r="S289" s="157">
        <v>0</v>
      </c>
      <c r="T289" s="158">
        <f>S289*H289</f>
        <v>0</v>
      </c>
      <c r="AR289" s="159" t="s">
        <v>174</v>
      </c>
      <c r="AT289" s="159" t="s">
        <v>169</v>
      </c>
      <c r="AU289" s="159" t="s">
        <v>75</v>
      </c>
      <c r="AY289" s="12" t="s">
        <v>167</v>
      </c>
      <c r="BE289" s="160">
        <f>IF(N289="základní",J289,0)</f>
        <v>0</v>
      </c>
      <c r="BF289" s="160">
        <f>IF(N289="snížená",J289,0)</f>
        <v>0</v>
      </c>
      <c r="BG289" s="160">
        <f>IF(N289="zákl. přenesená",J289,0)</f>
        <v>0</v>
      </c>
      <c r="BH289" s="160">
        <f>IF(N289="sníž. přenesená",J289,0)</f>
        <v>0</v>
      </c>
      <c r="BI289" s="160">
        <f>IF(N289="nulová",J289,0)</f>
        <v>0</v>
      </c>
      <c r="BJ289" s="12" t="s">
        <v>75</v>
      </c>
      <c r="BK289" s="160">
        <f>ROUND(I289*H289,2)</f>
        <v>0</v>
      </c>
      <c r="BL289" s="12" t="s">
        <v>174</v>
      </c>
      <c r="BM289" s="159" t="s">
        <v>2072</v>
      </c>
    </row>
    <row r="290" spans="2:47" s="96" customFormat="1" ht="12">
      <c r="B290" s="24"/>
      <c r="D290" s="161" t="s">
        <v>176</v>
      </c>
      <c r="F290" s="162" t="s">
        <v>1967</v>
      </c>
      <c r="L290" s="24"/>
      <c r="M290" s="163"/>
      <c r="N290" s="50"/>
      <c r="O290" s="50"/>
      <c r="P290" s="50"/>
      <c r="Q290" s="50"/>
      <c r="R290" s="50"/>
      <c r="S290" s="50"/>
      <c r="T290" s="51"/>
      <c r="AT290" s="12" t="s">
        <v>176</v>
      </c>
      <c r="AU290" s="12" t="s">
        <v>75</v>
      </c>
    </row>
    <row r="291" spans="2:65" s="96" customFormat="1" ht="16.5" customHeight="1">
      <c r="B291" s="24"/>
      <c r="C291" s="149" t="s">
        <v>775</v>
      </c>
      <c r="D291" s="149" t="s">
        <v>169</v>
      </c>
      <c r="E291" s="150" t="s">
        <v>1969</v>
      </c>
      <c r="F291" s="151" t="s">
        <v>1970</v>
      </c>
      <c r="G291" s="152" t="s">
        <v>1907</v>
      </c>
      <c r="H291" s="153">
        <v>1</v>
      </c>
      <c r="I291" s="3"/>
      <c r="J291" s="154">
        <f>ROUND(I291*H291,2)</f>
        <v>0</v>
      </c>
      <c r="K291" s="151" t="s">
        <v>1</v>
      </c>
      <c r="L291" s="24"/>
      <c r="M291" s="155" t="s">
        <v>1</v>
      </c>
      <c r="N291" s="156" t="s">
        <v>33</v>
      </c>
      <c r="O291" s="157">
        <v>0</v>
      </c>
      <c r="P291" s="157">
        <f>O291*H291</f>
        <v>0</v>
      </c>
      <c r="Q291" s="157">
        <v>0</v>
      </c>
      <c r="R291" s="157">
        <f>Q291*H291</f>
        <v>0</v>
      </c>
      <c r="S291" s="157">
        <v>0</v>
      </c>
      <c r="T291" s="158">
        <f>S291*H291</f>
        <v>0</v>
      </c>
      <c r="AR291" s="159" t="s">
        <v>174</v>
      </c>
      <c r="AT291" s="159" t="s">
        <v>169</v>
      </c>
      <c r="AU291" s="159" t="s">
        <v>75</v>
      </c>
      <c r="AY291" s="12" t="s">
        <v>167</v>
      </c>
      <c r="BE291" s="160">
        <f>IF(N291="základní",J291,0)</f>
        <v>0</v>
      </c>
      <c r="BF291" s="160">
        <f>IF(N291="snížená",J291,0)</f>
        <v>0</v>
      </c>
      <c r="BG291" s="160">
        <f>IF(N291="zákl. přenesená",J291,0)</f>
        <v>0</v>
      </c>
      <c r="BH291" s="160">
        <f>IF(N291="sníž. přenesená",J291,0)</f>
        <v>0</v>
      </c>
      <c r="BI291" s="160">
        <f>IF(N291="nulová",J291,0)</f>
        <v>0</v>
      </c>
      <c r="BJ291" s="12" t="s">
        <v>75</v>
      </c>
      <c r="BK291" s="160">
        <f>ROUND(I291*H291,2)</f>
        <v>0</v>
      </c>
      <c r="BL291" s="12" t="s">
        <v>174</v>
      </c>
      <c r="BM291" s="159" t="s">
        <v>2073</v>
      </c>
    </row>
    <row r="292" spans="2:47" s="96" customFormat="1" ht="12">
      <c r="B292" s="24"/>
      <c r="D292" s="161" t="s">
        <v>176</v>
      </c>
      <c r="F292" s="162" t="s">
        <v>1970</v>
      </c>
      <c r="L292" s="24"/>
      <c r="M292" s="163"/>
      <c r="N292" s="50"/>
      <c r="O292" s="50"/>
      <c r="P292" s="50"/>
      <c r="Q292" s="50"/>
      <c r="R292" s="50"/>
      <c r="S292" s="50"/>
      <c r="T292" s="51"/>
      <c r="AT292" s="12" t="s">
        <v>176</v>
      </c>
      <c r="AU292" s="12" t="s">
        <v>75</v>
      </c>
    </row>
    <row r="293" spans="2:65" s="96" customFormat="1" ht="24" customHeight="1">
      <c r="B293" s="24"/>
      <c r="C293" s="149" t="s">
        <v>782</v>
      </c>
      <c r="D293" s="149" t="s">
        <v>169</v>
      </c>
      <c r="E293" s="150" t="s">
        <v>2074</v>
      </c>
      <c r="F293" s="151" t="s">
        <v>2075</v>
      </c>
      <c r="G293" s="152" t="s">
        <v>727</v>
      </c>
      <c r="H293" s="153">
        <v>56</v>
      </c>
      <c r="I293" s="3"/>
      <c r="J293" s="154">
        <f>ROUND(I293*H293,2)</f>
        <v>0</v>
      </c>
      <c r="K293" s="151" t="s">
        <v>1</v>
      </c>
      <c r="L293" s="24"/>
      <c r="M293" s="155" t="s">
        <v>1</v>
      </c>
      <c r="N293" s="156" t="s">
        <v>33</v>
      </c>
      <c r="O293" s="157">
        <v>0</v>
      </c>
      <c r="P293" s="157">
        <f>O293*H293</f>
        <v>0</v>
      </c>
      <c r="Q293" s="157">
        <v>0</v>
      </c>
      <c r="R293" s="157">
        <f>Q293*H293</f>
        <v>0</v>
      </c>
      <c r="S293" s="157">
        <v>0</v>
      </c>
      <c r="T293" s="158">
        <f>S293*H293</f>
        <v>0</v>
      </c>
      <c r="AR293" s="159" t="s">
        <v>174</v>
      </c>
      <c r="AT293" s="159" t="s">
        <v>169</v>
      </c>
      <c r="AU293" s="159" t="s">
        <v>75</v>
      </c>
      <c r="AY293" s="12" t="s">
        <v>167</v>
      </c>
      <c r="BE293" s="160">
        <f>IF(N293="základní",J293,0)</f>
        <v>0</v>
      </c>
      <c r="BF293" s="160">
        <f>IF(N293="snížená",J293,0)</f>
        <v>0</v>
      </c>
      <c r="BG293" s="160">
        <f>IF(N293="zákl. přenesená",J293,0)</f>
        <v>0</v>
      </c>
      <c r="BH293" s="160">
        <f>IF(N293="sníž. přenesená",J293,0)</f>
        <v>0</v>
      </c>
      <c r="BI293" s="160">
        <f>IF(N293="nulová",J293,0)</f>
        <v>0</v>
      </c>
      <c r="BJ293" s="12" t="s">
        <v>75</v>
      </c>
      <c r="BK293" s="160">
        <f>ROUND(I293*H293,2)</f>
        <v>0</v>
      </c>
      <c r="BL293" s="12" t="s">
        <v>174</v>
      </c>
      <c r="BM293" s="159" t="s">
        <v>2076</v>
      </c>
    </row>
    <row r="294" spans="2:47" s="96" customFormat="1" ht="12">
      <c r="B294" s="24"/>
      <c r="D294" s="161" t="s">
        <v>176</v>
      </c>
      <c r="F294" s="162" t="s">
        <v>2075</v>
      </c>
      <c r="L294" s="24"/>
      <c r="M294" s="163"/>
      <c r="N294" s="50"/>
      <c r="O294" s="50"/>
      <c r="P294" s="50"/>
      <c r="Q294" s="50"/>
      <c r="R294" s="50"/>
      <c r="S294" s="50"/>
      <c r="T294" s="51"/>
      <c r="AT294" s="12" t="s">
        <v>176</v>
      </c>
      <c r="AU294" s="12" t="s">
        <v>75</v>
      </c>
    </row>
    <row r="295" spans="2:65" s="96" customFormat="1" ht="24" customHeight="1">
      <c r="B295" s="24"/>
      <c r="C295" s="149" t="s">
        <v>794</v>
      </c>
      <c r="D295" s="149" t="s">
        <v>169</v>
      </c>
      <c r="E295" s="150" t="s">
        <v>2077</v>
      </c>
      <c r="F295" s="151" t="s">
        <v>2078</v>
      </c>
      <c r="G295" s="152" t="s">
        <v>727</v>
      </c>
      <c r="H295" s="153">
        <v>18</v>
      </c>
      <c r="I295" s="3"/>
      <c r="J295" s="154">
        <f>ROUND(I295*H295,2)</f>
        <v>0</v>
      </c>
      <c r="K295" s="151" t="s">
        <v>1</v>
      </c>
      <c r="L295" s="24"/>
      <c r="M295" s="155" t="s">
        <v>1</v>
      </c>
      <c r="N295" s="156" t="s">
        <v>33</v>
      </c>
      <c r="O295" s="157">
        <v>0</v>
      </c>
      <c r="P295" s="157">
        <f>O295*H295</f>
        <v>0</v>
      </c>
      <c r="Q295" s="157">
        <v>0</v>
      </c>
      <c r="R295" s="157">
        <f>Q295*H295</f>
        <v>0</v>
      </c>
      <c r="S295" s="157">
        <v>0</v>
      </c>
      <c r="T295" s="158">
        <f>S295*H295</f>
        <v>0</v>
      </c>
      <c r="AR295" s="159" t="s">
        <v>174</v>
      </c>
      <c r="AT295" s="159" t="s">
        <v>169</v>
      </c>
      <c r="AU295" s="159" t="s">
        <v>75</v>
      </c>
      <c r="AY295" s="12" t="s">
        <v>167</v>
      </c>
      <c r="BE295" s="160">
        <f>IF(N295="základní",J295,0)</f>
        <v>0</v>
      </c>
      <c r="BF295" s="160">
        <f>IF(N295="snížená",J295,0)</f>
        <v>0</v>
      </c>
      <c r="BG295" s="160">
        <f>IF(N295="zákl. přenesená",J295,0)</f>
        <v>0</v>
      </c>
      <c r="BH295" s="160">
        <f>IF(N295="sníž. přenesená",J295,0)</f>
        <v>0</v>
      </c>
      <c r="BI295" s="160">
        <f>IF(N295="nulová",J295,0)</f>
        <v>0</v>
      </c>
      <c r="BJ295" s="12" t="s">
        <v>75</v>
      </c>
      <c r="BK295" s="160">
        <f>ROUND(I295*H295,2)</f>
        <v>0</v>
      </c>
      <c r="BL295" s="12" t="s">
        <v>174</v>
      </c>
      <c r="BM295" s="159" t="s">
        <v>2079</v>
      </c>
    </row>
    <row r="296" spans="2:47" s="96" customFormat="1" ht="12">
      <c r="B296" s="24"/>
      <c r="D296" s="161" t="s">
        <v>176</v>
      </c>
      <c r="F296" s="162" t="s">
        <v>2078</v>
      </c>
      <c r="L296" s="24"/>
      <c r="M296" s="163"/>
      <c r="N296" s="50"/>
      <c r="O296" s="50"/>
      <c r="P296" s="50"/>
      <c r="Q296" s="50"/>
      <c r="R296" s="50"/>
      <c r="S296" s="50"/>
      <c r="T296" s="51"/>
      <c r="AT296" s="12" t="s">
        <v>176</v>
      </c>
      <c r="AU296" s="12" t="s">
        <v>75</v>
      </c>
    </row>
    <row r="297" spans="2:65" s="96" customFormat="1" ht="24" customHeight="1">
      <c r="B297" s="24"/>
      <c r="C297" s="149" t="s">
        <v>803</v>
      </c>
      <c r="D297" s="149" t="s">
        <v>169</v>
      </c>
      <c r="E297" s="150" t="s">
        <v>2080</v>
      </c>
      <c r="F297" s="151" t="s">
        <v>2081</v>
      </c>
      <c r="G297" s="152" t="s">
        <v>727</v>
      </c>
      <c r="H297" s="153">
        <v>132</v>
      </c>
      <c r="I297" s="3"/>
      <c r="J297" s="154">
        <f>ROUND(I297*H297,2)</f>
        <v>0</v>
      </c>
      <c r="K297" s="151" t="s">
        <v>1</v>
      </c>
      <c r="L297" s="24"/>
      <c r="M297" s="155" t="s">
        <v>1</v>
      </c>
      <c r="N297" s="156" t="s">
        <v>33</v>
      </c>
      <c r="O297" s="157">
        <v>0</v>
      </c>
      <c r="P297" s="157">
        <f>O297*H297</f>
        <v>0</v>
      </c>
      <c r="Q297" s="157">
        <v>0</v>
      </c>
      <c r="R297" s="157">
        <f>Q297*H297</f>
        <v>0</v>
      </c>
      <c r="S297" s="157">
        <v>0</v>
      </c>
      <c r="T297" s="158">
        <f>S297*H297</f>
        <v>0</v>
      </c>
      <c r="AR297" s="159" t="s">
        <v>174</v>
      </c>
      <c r="AT297" s="159" t="s">
        <v>169</v>
      </c>
      <c r="AU297" s="159" t="s">
        <v>75</v>
      </c>
      <c r="AY297" s="12" t="s">
        <v>167</v>
      </c>
      <c r="BE297" s="160">
        <f>IF(N297="základní",J297,0)</f>
        <v>0</v>
      </c>
      <c r="BF297" s="160">
        <f>IF(N297="snížená",J297,0)</f>
        <v>0</v>
      </c>
      <c r="BG297" s="160">
        <f>IF(N297="zákl. přenesená",J297,0)</f>
        <v>0</v>
      </c>
      <c r="BH297" s="160">
        <f>IF(N297="sníž. přenesená",J297,0)</f>
        <v>0</v>
      </c>
      <c r="BI297" s="160">
        <f>IF(N297="nulová",J297,0)</f>
        <v>0</v>
      </c>
      <c r="BJ297" s="12" t="s">
        <v>75</v>
      </c>
      <c r="BK297" s="160">
        <f>ROUND(I297*H297,2)</f>
        <v>0</v>
      </c>
      <c r="BL297" s="12" t="s">
        <v>174</v>
      </c>
      <c r="BM297" s="159" t="s">
        <v>1816</v>
      </c>
    </row>
    <row r="298" spans="2:47" s="96" customFormat="1" ht="12">
      <c r="B298" s="24"/>
      <c r="D298" s="161" t="s">
        <v>176</v>
      </c>
      <c r="F298" s="162" t="s">
        <v>2081</v>
      </c>
      <c r="I298" s="209"/>
      <c r="L298" s="24"/>
      <c r="M298" s="163"/>
      <c r="N298" s="50"/>
      <c r="O298" s="50"/>
      <c r="P298" s="50"/>
      <c r="Q298" s="50"/>
      <c r="R298" s="50"/>
      <c r="S298" s="50"/>
      <c r="T298" s="51"/>
      <c r="AT298" s="12" t="s">
        <v>176</v>
      </c>
      <c r="AU298" s="12" t="s">
        <v>75</v>
      </c>
    </row>
    <row r="299" spans="2:65" s="96" customFormat="1" ht="24" customHeight="1">
      <c r="B299" s="24"/>
      <c r="C299" s="149" t="s">
        <v>808</v>
      </c>
      <c r="D299" s="149" t="s">
        <v>169</v>
      </c>
      <c r="E299" s="150" t="s">
        <v>2082</v>
      </c>
      <c r="F299" s="151" t="s">
        <v>2083</v>
      </c>
      <c r="G299" s="152" t="s">
        <v>727</v>
      </c>
      <c r="H299" s="153">
        <v>2</v>
      </c>
      <c r="I299" s="3"/>
      <c r="J299" s="154">
        <f>ROUND(I299*H299,2)</f>
        <v>0</v>
      </c>
      <c r="K299" s="151" t="s">
        <v>1</v>
      </c>
      <c r="L299" s="24"/>
      <c r="M299" s="155" t="s">
        <v>1</v>
      </c>
      <c r="N299" s="156" t="s">
        <v>33</v>
      </c>
      <c r="O299" s="157">
        <v>0</v>
      </c>
      <c r="P299" s="157">
        <f>O299*H299</f>
        <v>0</v>
      </c>
      <c r="Q299" s="157">
        <v>0</v>
      </c>
      <c r="R299" s="157">
        <f>Q299*H299</f>
        <v>0</v>
      </c>
      <c r="S299" s="157">
        <v>0</v>
      </c>
      <c r="T299" s="158">
        <f>S299*H299</f>
        <v>0</v>
      </c>
      <c r="AR299" s="159" t="s">
        <v>174</v>
      </c>
      <c r="AT299" s="159" t="s">
        <v>169</v>
      </c>
      <c r="AU299" s="159" t="s">
        <v>75</v>
      </c>
      <c r="AY299" s="12" t="s">
        <v>167</v>
      </c>
      <c r="BE299" s="160">
        <f>IF(N299="základní",J299,0)</f>
        <v>0</v>
      </c>
      <c r="BF299" s="160">
        <f>IF(N299="snížená",J299,0)</f>
        <v>0</v>
      </c>
      <c r="BG299" s="160">
        <f>IF(N299="zákl. přenesená",J299,0)</f>
        <v>0</v>
      </c>
      <c r="BH299" s="160">
        <f>IF(N299="sníž. přenesená",J299,0)</f>
        <v>0</v>
      </c>
      <c r="BI299" s="160">
        <f>IF(N299="nulová",J299,0)</f>
        <v>0</v>
      </c>
      <c r="BJ299" s="12" t="s">
        <v>75</v>
      </c>
      <c r="BK299" s="160">
        <f>ROUND(I299*H299,2)</f>
        <v>0</v>
      </c>
      <c r="BL299" s="12" t="s">
        <v>174</v>
      </c>
      <c r="BM299" s="159" t="s">
        <v>1823</v>
      </c>
    </row>
    <row r="300" spans="2:47" s="96" customFormat="1" ht="12">
      <c r="B300" s="24"/>
      <c r="D300" s="161" t="s">
        <v>176</v>
      </c>
      <c r="F300" s="162" t="s">
        <v>2083</v>
      </c>
      <c r="L300" s="24"/>
      <c r="M300" s="163"/>
      <c r="N300" s="50"/>
      <c r="O300" s="50"/>
      <c r="P300" s="50"/>
      <c r="Q300" s="50"/>
      <c r="R300" s="50"/>
      <c r="S300" s="50"/>
      <c r="T300" s="51"/>
      <c r="AT300" s="12" t="s">
        <v>176</v>
      </c>
      <c r="AU300" s="12" t="s">
        <v>75</v>
      </c>
    </row>
    <row r="301" spans="2:65" s="96" customFormat="1" ht="16.5" customHeight="1">
      <c r="B301" s="24"/>
      <c r="C301" s="149" t="s">
        <v>815</v>
      </c>
      <c r="D301" s="149" t="s">
        <v>169</v>
      </c>
      <c r="E301" s="150" t="s">
        <v>2084</v>
      </c>
      <c r="F301" s="151" t="s">
        <v>2085</v>
      </c>
      <c r="G301" s="152" t="s">
        <v>941</v>
      </c>
      <c r="H301" s="153">
        <v>2</v>
      </c>
      <c r="I301" s="3"/>
      <c r="J301" s="154">
        <f>ROUND(I301*H301,2)</f>
        <v>0</v>
      </c>
      <c r="K301" s="151" t="s">
        <v>1</v>
      </c>
      <c r="L301" s="24"/>
      <c r="M301" s="155" t="s">
        <v>1</v>
      </c>
      <c r="N301" s="156" t="s">
        <v>33</v>
      </c>
      <c r="O301" s="157">
        <v>0</v>
      </c>
      <c r="P301" s="157">
        <f>O301*H301</f>
        <v>0</v>
      </c>
      <c r="Q301" s="157">
        <v>0</v>
      </c>
      <c r="R301" s="157">
        <f>Q301*H301</f>
        <v>0</v>
      </c>
      <c r="S301" s="157">
        <v>0</v>
      </c>
      <c r="T301" s="158">
        <f>S301*H301</f>
        <v>0</v>
      </c>
      <c r="AR301" s="159" t="s">
        <v>174</v>
      </c>
      <c r="AT301" s="159" t="s">
        <v>169</v>
      </c>
      <c r="AU301" s="159" t="s">
        <v>75</v>
      </c>
      <c r="AY301" s="12" t="s">
        <v>167</v>
      </c>
      <c r="BE301" s="160">
        <f>IF(N301="základní",J301,0)</f>
        <v>0</v>
      </c>
      <c r="BF301" s="160">
        <f>IF(N301="snížená",J301,0)</f>
        <v>0</v>
      </c>
      <c r="BG301" s="160">
        <f>IF(N301="zákl. přenesená",J301,0)</f>
        <v>0</v>
      </c>
      <c r="BH301" s="160">
        <f>IF(N301="sníž. přenesená",J301,0)</f>
        <v>0</v>
      </c>
      <c r="BI301" s="160">
        <f>IF(N301="nulová",J301,0)</f>
        <v>0</v>
      </c>
      <c r="BJ301" s="12" t="s">
        <v>75</v>
      </c>
      <c r="BK301" s="160">
        <f>ROUND(I301*H301,2)</f>
        <v>0</v>
      </c>
      <c r="BL301" s="12" t="s">
        <v>174</v>
      </c>
      <c r="BM301" s="159" t="s">
        <v>1828</v>
      </c>
    </row>
    <row r="302" spans="2:47" s="96" customFormat="1" ht="12">
      <c r="B302" s="24"/>
      <c r="D302" s="161" t="s">
        <v>176</v>
      </c>
      <c r="F302" s="162" t="s">
        <v>2085</v>
      </c>
      <c r="L302" s="24"/>
      <c r="M302" s="231"/>
      <c r="N302" s="232"/>
      <c r="O302" s="232"/>
      <c r="P302" s="232"/>
      <c r="Q302" s="232"/>
      <c r="R302" s="232"/>
      <c r="S302" s="232"/>
      <c r="T302" s="233"/>
      <c r="AT302" s="12" t="s">
        <v>176</v>
      </c>
      <c r="AU302" s="12" t="s">
        <v>75</v>
      </c>
    </row>
    <row r="303" spans="2:12" s="96" customFormat="1" ht="6.95" customHeight="1">
      <c r="B303" s="38"/>
      <c r="C303" s="39"/>
      <c r="D303" s="39"/>
      <c r="E303" s="39"/>
      <c r="F303" s="39"/>
      <c r="G303" s="39"/>
      <c r="H303" s="39"/>
      <c r="I303" s="39"/>
      <c r="J303" s="39"/>
      <c r="K303" s="39"/>
      <c r="L303" s="24"/>
    </row>
    <row r="304" s="11" customFormat="1" ht="12"/>
  </sheetData>
  <sheetProtection password="C441" sheet="1" objects="1" scenarios="1"/>
  <autoFilter ref="C121:K302"/>
  <mergeCells count="9">
    <mergeCell ref="E87:H87"/>
    <mergeCell ref="E112:H112"/>
    <mergeCell ref="E114:H11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scale="77"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91"/>
  <sheetViews>
    <sheetView showGridLines="0" workbookViewId="0" topLeftCell="A1">
      <selection activeCell="A2" sqref="A2"/>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c r="A1" s="1"/>
    </row>
    <row r="2" spans="12:46" s="11" customFormat="1" ht="36.95" customHeight="1">
      <c r="L2" s="413" t="s">
        <v>5</v>
      </c>
      <c r="M2" s="408"/>
      <c r="N2" s="408"/>
      <c r="O2" s="408"/>
      <c r="P2" s="408"/>
      <c r="Q2" s="408"/>
      <c r="R2" s="408"/>
      <c r="S2" s="408"/>
      <c r="T2" s="408"/>
      <c r="U2" s="408"/>
      <c r="V2" s="408"/>
      <c r="AT2" s="12" t="s">
        <v>91</v>
      </c>
    </row>
    <row r="3" spans="2:46" s="11" customFormat="1" ht="6.95" customHeight="1">
      <c r="B3" s="13"/>
      <c r="C3" s="14"/>
      <c r="D3" s="14"/>
      <c r="E3" s="14"/>
      <c r="F3" s="14"/>
      <c r="G3" s="14"/>
      <c r="H3" s="14"/>
      <c r="I3" s="14"/>
      <c r="J3" s="14"/>
      <c r="K3" s="14"/>
      <c r="L3" s="15"/>
      <c r="AT3" s="12" t="s">
        <v>77</v>
      </c>
    </row>
    <row r="4" spans="2:46" s="11" customFormat="1" ht="24.95" customHeight="1">
      <c r="B4" s="15"/>
      <c r="D4" s="16" t="s">
        <v>118</v>
      </c>
      <c r="L4" s="15"/>
      <c r="M4" s="94" t="s">
        <v>10</v>
      </c>
      <c r="AT4" s="12" t="s">
        <v>3</v>
      </c>
    </row>
    <row r="5" spans="2:12" s="11" customFormat="1" ht="6.95" customHeight="1">
      <c r="B5" s="15"/>
      <c r="L5" s="15"/>
    </row>
    <row r="6" spans="2:12" s="11" customFormat="1" ht="12" customHeight="1">
      <c r="B6" s="15"/>
      <c r="D6" s="95" t="s">
        <v>14</v>
      </c>
      <c r="L6" s="15"/>
    </row>
    <row r="7" spans="2:12" s="11" customFormat="1" ht="24.75" customHeight="1">
      <c r="B7" s="15"/>
      <c r="E7" s="440" t="str">
        <f>'Rekapitulace stavby'!K6</f>
        <v>2. etapa modernizace obj. č. 306 (hangár H53) - části západ a úseků části východ situovaného v areálu LOM PRAHA s.p. na letišti Praha – Kbely</v>
      </c>
      <c r="F7" s="441"/>
      <c r="G7" s="441"/>
      <c r="H7" s="441"/>
      <c r="L7" s="15"/>
    </row>
    <row r="8" spans="2:12" s="96" customFormat="1" ht="12" customHeight="1">
      <c r="B8" s="24"/>
      <c r="D8" s="95" t="s">
        <v>119</v>
      </c>
      <c r="L8" s="24"/>
    </row>
    <row r="9" spans="2:12" s="96" customFormat="1" ht="36.95" customHeight="1">
      <c r="B9" s="24"/>
      <c r="E9" s="427" t="s">
        <v>2086</v>
      </c>
      <c r="F9" s="439"/>
      <c r="G9" s="439"/>
      <c r="H9" s="439"/>
      <c r="L9" s="24"/>
    </row>
    <row r="10" spans="2:12" s="96" customFormat="1" ht="12">
      <c r="B10" s="24"/>
      <c r="L10" s="24"/>
    </row>
    <row r="11" spans="2:12" s="96" customFormat="1" ht="12" customHeight="1">
      <c r="B11" s="24"/>
      <c r="D11" s="95" t="s">
        <v>15</v>
      </c>
      <c r="F11" s="21" t="s">
        <v>1</v>
      </c>
      <c r="I11" s="95" t="s">
        <v>16</v>
      </c>
      <c r="J11" s="21" t="s">
        <v>1</v>
      </c>
      <c r="L11" s="24"/>
    </row>
    <row r="12" spans="2:12" s="96" customFormat="1" ht="12" customHeight="1">
      <c r="B12" s="24"/>
      <c r="D12" s="95" t="s">
        <v>17</v>
      </c>
      <c r="F12" s="21" t="s">
        <v>2872</v>
      </c>
      <c r="I12" s="95" t="s">
        <v>18</v>
      </c>
      <c r="J12" s="93">
        <f>'Rekapitulace stavby'!AN8</f>
        <v>43760</v>
      </c>
      <c r="L12" s="24"/>
    </row>
    <row r="13" spans="2:12" s="96" customFormat="1" ht="10.9" customHeight="1">
      <c r="B13" s="24"/>
      <c r="L13" s="24"/>
    </row>
    <row r="14" spans="2:12" s="96" customFormat="1" ht="12" customHeight="1">
      <c r="B14" s="24"/>
      <c r="D14" s="95" t="s">
        <v>19</v>
      </c>
      <c r="I14" s="95" t="s">
        <v>20</v>
      </c>
      <c r="J14" s="21" t="s">
        <v>2874</v>
      </c>
      <c r="L14" s="24"/>
    </row>
    <row r="15" spans="2:12" s="96" customFormat="1" ht="18" customHeight="1">
      <c r="B15" s="24"/>
      <c r="E15" s="21" t="s">
        <v>2873</v>
      </c>
      <c r="I15" s="95" t="s">
        <v>21</v>
      </c>
      <c r="J15" s="21" t="s">
        <v>2875</v>
      </c>
      <c r="L15" s="24"/>
    </row>
    <row r="16" spans="2:12" s="96" customFormat="1" ht="6.95" customHeight="1">
      <c r="B16" s="24"/>
      <c r="L16" s="24"/>
    </row>
    <row r="17" spans="2:12" s="96" customFormat="1" ht="12" customHeight="1">
      <c r="B17" s="24"/>
      <c r="D17" s="95" t="s">
        <v>22</v>
      </c>
      <c r="I17" s="95" t="s">
        <v>20</v>
      </c>
      <c r="J17" s="91">
        <f>'Rekapitulace stavby'!AN13</f>
        <v>0</v>
      </c>
      <c r="L17" s="24"/>
    </row>
    <row r="18" spans="2:12" s="96" customFormat="1" ht="18" customHeight="1">
      <c r="B18" s="24"/>
      <c r="E18" s="442">
        <f>'Rekapitulace stavby'!E14</f>
        <v>0</v>
      </c>
      <c r="F18" s="442"/>
      <c r="G18" s="442"/>
      <c r="H18" s="442"/>
      <c r="I18" s="95" t="s">
        <v>21</v>
      </c>
      <c r="J18" s="91">
        <f>'Rekapitulace stavby'!AN14</f>
        <v>0</v>
      </c>
      <c r="L18" s="24"/>
    </row>
    <row r="19" spans="2:12" s="96" customFormat="1" ht="6.95" customHeight="1">
      <c r="B19" s="24"/>
      <c r="L19" s="24"/>
    </row>
    <row r="20" spans="2:12" s="96" customFormat="1" ht="12" customHeight="1">
      <c r="B20" s="24"/>
      <c r="D20" s="95" t="s">
        <v>23</v>
      </c>
      <c r="I20" s="95" t="s">
        <v>20</v>
      </c>
      <c r="J20" s="21" t="s">
        <v>1</v>
      </c>
      <c r="L20" s="24"/>
    </row>
    <row r="21" spans="2:12" s="96" customFormat="1" ht="18" customHeight="1">
      <c r="B21" s="24"/>
      <c r="E21" s="21" t="s">
        <v>24</v>
      </c>
      <c r="I21" s="95" t="s">
        <v>21</v>
      </c>
      <c r="J21" s="21" t="s">
        <v>1</v>
      </c>
      <c r="L21" s="24"/>
    </row>
    <row r="22" spans="2:12" s="96" customFormat="1" ht="6.95" customHeight="1">
      <c r="B22" s="24"/>
      <c r="L22" s="24"/>
    </row>
    <row r="23" spans="2:12" s="96" customFormat="1" ht="12" customHeight="1">
      <c r="B23" s="24"/>
      <c r="D23" s="95" t="s">
        <v>26</v>
      </c>
      <c r="I23" s="95" t="s">
        <v>20</v>
      </c>
      <c r="J23" s="21" t="str">
        <f>IF('Rekapitulace stavby'!AN19="","",'Rekapitulace stavby'!AN19)</f>
        <v/>
      </c>
      <c r="L23" s="24"/>
    </row>
    <row r="24" spans="2:12" s="96" customFormat="1" ht="18" customHeight="1">
      <c r="B24" s="24"/>
      <c r="E24" s="91" t="str">
        <f>IF('Rekapitulace stavby'!E20="","",'Rekapitulace stavby'!E20)</f>
        <v/>
      </c>
      <c r="F24" s="92"/>
      <c r="G24" s="92"/>
      <c r="H24" s="92"/>
      <c r="I24" s="95" t="s">
        <v>21</v>
      </c>
      <c r="J24" s="21" t="str">
        <f>IF('Rekapitulace stavby'!AN20="","",'Rekapitulace stavby'!AN20)</f>
        <v/>
      </c>
      <c r="L24" s="24"/>
    </row>
    <row r="25" spans="2:12" s="96" customFormat="1" ht="6.95" customHeight="1">
      <c r="B25" s="24"/>
      <c r="L25" s="24"/>
    </row>
    <row r="26" spans="2:12" s="96" customFormat="1" ht="12" customHeight="1">
      <c r="B26" s="24"/>
      <c r="D26" s="95" t="s">
        <v>27</v>
      </c>
      <c r="L26" s="24"/>
    </row>
    <row r="27" spans="2:12" s="98" customFormat="1" ht="16.5" customHeight="1">
      <c r="B27" s="97"/>
      <c r="E27" s="414" t="s">
        <v>1</v>
      </c>
      <c r="F27" s="414"/>
      <c r="G27" s="414"/>
      <c r="H27" s="414"/>
      <c r="L27" s="97"/>
    </row>
    <row r="28" spans="2:12" s="96" customFormat="1" ht="6.95" customHeight="1">
      <c r="B28" s="24"/>
      <c r="L28" s="24"/>
    </row>
    <row r="29" spans="2:12" s="96" customFormat="1" ht="6.95" customHeight="1">
      <c r="B29" s="24"/>
      <c r="D29" s="48"/>
      <c r="E29" s="48"/>
      <c r="F29" s="48"/>
      <c r="G29" s="48"/>
      <c r="H29" s="48"/>
      <c r="I29" s="48"/>
      <c r="J29" s="48"/>
      <c r="K29" s="48"/>
      <c r="L29" s="24"/>
    </row>
    <row r="30" spans="2:12" s="96" customFormat="1" ht="25.35" customHeight="1">
      <c r="B30" s="24"/>
      <c r="D30" s="99" t="s">
        <v>28</v>
      </c>
      <c r="J30" s="100">
        <f>ROUND(J120,2)</f>
        <v>0</v>
      </c>
      <c r="L30" s="24"/>
    </row>
    <row r="31" spans="2:12" s="96" customFormat="1" ht="6.95" customHeight="1">
      <c r="B31" s="24"/>
      <c r="D31" s="48"/>
      <c r="E31" s="48"/>
      <c r="F31" s="48"/>
      <c r="G31" s="48"/>
      <c r="H31" s="48"/>
      <c r="I31" s="48"/>
      <c r="J31" s="48"/>
      <c r="K31" s="48"/>
      <c r="L31" s="24"/>
    </row>
    <row r="32" spans="2:12" s="96" customFormat="1" ht="14.45" customHeight="1">
      <c r="B32" s="24"/>
      <c r="F32" s="101" t="s">
        <v>30</v>
      </c>
      <c r="I32" s="101" t="s">
        <v>29</v>
      </c>
      <c r="J32" s="101" t="s">
        <v>31</v>
      </c>
      <c r="L32" s="24"/>
    </row>
    <row r="33" spans="2:12" s="96" customFormat="1" ht="14.45" customHeight="1">
      <c r="B33" s="24"/>
      <c r="D33" s="102" t="s">
        <v>32</v>
      </c>
      <c r="E33" s="95" t="s">
        <v>33</v>
      </c>
      <c r="F33" s="103">
        <f>ROUND((SUM(BE120:BE190)),2)</f>
        <v>0</v>
      </c>
      <c r="I33" s="104">
        <v>0.21</v>
      </c>
      <c r="J33" s="103">
        <f>ROUND(((SUM(BE120:BE190))*I33),2)</f>
        <v>0</v>
      </c>
      <c r="L33" s="24"/>
    </row>
    <row r="34" spans="2:12" s="96" customFormat="1" ht="14.45" customHeight="1">
      <c r="B34" s="24"/>
      <c r="E34" s="95" t="s">
        <v>34</v>
      </c>
      <c r="F34" s="103">
        <f>ROUND((SUM(BF120:BF190)),2)</f>
        <v>0</v>
      </c>
      <c r="I34" s="104">
        <v>0.15</v>
      </c>
      <c r="J34" s="103">
        <f>ROUND(((SUM(BF120:BF190))*I34),2)</f>
        <v>0</v>
      </c>
      <c r="L34" s="24"/>
    </row>
    <row r="35" spans="2:12" s="96" customFormat="1" ht="14.45" customHeight="1" hidden="1">
      <c r="B35" s="24"/>
      <c r="E35" s="95" t="s">
        <v>35</v>
      </c>
      <c r="F35" s="103">
        <f>ROUND((SUM(BG120:BG190)),2)</f>
        <v>0</v>
      </c>
      <c r="I35" s="104">
        <v>0.21</v>
      </c>
      <c r="J35" s="103">
        <f>0</f>
        <v>0</v>
      </c>
      <c r="L35" s="24"/>
    </row>
    <row r="36" spans="2:12" s="96" customFormat="1" ht="14.45" customHeight="1" hidden="1">
      <c r="B36" s="24"/>
      <c r="E36" s="95" t="s">
        <v>36</v>
      </c>
      <c r="F36" s="103">
        <f>ROUND((SUM(BH120:BH190)),2)</f>
        <v>0</v>
      </c>
      <c r="I36" s="104">
        <v>0.15</v>
      </c>
      <c r="J36" s="103">
        <f>0</f>
        <v>0</v>
      </c>
      <c r="L36" s="24"/>
    </row>
    <row r="37" spans="2:12" s="96" customFormat="1" ht="14.45" customHeight="1" hidden="1">
      <c r="B37" s="24"/>
      <c r="E37" s="95" t="s">
        <v>37</v>
      </c>
      <c r="F37" s="103">
        <f>ROUND((SUM(BI120:BI190)),2)</f>
        <v>0</v>
      </c>
      <c r="I37" s="104">
        <v>0</v>
      </c>
      <c r="J37" s="103">
        <f>0</f>
        <v>0</v>
      </c>
      <c r="L37" s="24"/>
    </row>
    <row r="38" spans="2:12" s="96" customFormat="1" ht="6.95" customHeight="1">
      <c r="B38" s="24"/>
      <c r="L38" s="24"/>
    </row>
    <row r="39" spans="2:12" s="96" customFormat="1" ht="25.35" customHeight="1">
      <c r="B39" s="24"/>
      <c r="C39" s="105"/>
      <c r="D39" s="106" t="s">
        <v>38</v>
      </c>
      <c r="E39" s="52"/>
      <c r="F39" s="52"/>
      <c r="G39" s="107" t="s">
        <v>39</v>
      </c>
      <c r="H39" s="108" t="s">
        <v>40</v>
      </c>
      <c r="I39" s="52"/>
      <c r="J39" s="109">
        <f>SUM(J30:J37)</f>
        <v>0</v>
      </c>
      <c r="K39" s="110"/>
      <c r="L39" s="24"/>
    </row>
    <row r="40" spans="2:12" s="96" customFormat="1" ht="14.45" customHeight="1">
      <c r="B40" s="24"/>
      <c r="L40" s="24"/>
    </row>
    <row r="41" spans="2:12" s="11" customFormat="1" ht="14.45" customHeight="1">
      <c r="B41" s="15"/>
      <c r="L41" s="15"/>
    </row>
    <row r="42" spans="2:12" s="11" customFormat="1" ht="14.45" customHeight="1">
      <c r="B42" s="15"/>
      <c r="L42" s="15"/>
    </row>
    <row r="43" spans="2:12" s="11" customFormat="1" ht="14.45" customHeight="1">
      <c r="B43" s="15"/>
      <c r="L43" s="15"/>
    </row>
    <row r="44" spans="2:12" s="11" customFormat="1" ht="14.45" customHeight="1">
      <c r="B44" s="15"/>
      <c r="L44" s="15"/>
    </row>
    <row r="45" spans="2:12" s="11" customFormat="1" ht="14.45" customHeight="1">
      <c r="B45" s="15"/>
      <c r="L45" s="15"/>
    </row>
    <row r="46" spans="2:12" s="11" customFormat="1" ht="14.45" customHeight="1">
      <c r="B46" s="15"/>
      <c r="L46" s="15"/>
    </row>
    <row r="47" spans="2:12" s="11" customFormat="1" ht="14.45" customHeight="1">
      <c r="B47" s="15"/>
      <c r="L47" s="15"/>
    </row>
    <row r="48" spans="2:12" s="11" customFormat="1" ht="14.45" customHeight="1">
      <c r="B48" s="15"/>
      <c r="L48" s="15"/>
    </row>
    <row r="49" spans="2:12" s="11" customFormat="1" ht="14.45" customHeight="1">
      <c r="B49" s="15"/>
      <c r="L49" s="15"/>
    </row>
    <row r="50" spans="2:12" s="96" customFormat="1" ht="14.45" customHeight="1">
      <c r="B50" s="24"/>
      <c r="D50" s="35" t="s">
        <v>41</v>
      </c>
      <c r="E50" s="36"/>
      <c r="F50" s="36"/>
      <c r="G50" s="35" t="s">
        <v>42</v>
      </c>
      <c r="H50" s="36"/>
      <c r="I50" s="36"/>
      <c r="J50" s="36"/>
      <c r="K50" s="36"/>
      <c r="L50" s="24"/>
    </row>
    <row r="51" spans="2:12" s="11" customFormat="1" ht="12">
      <c r="B51" s="15"/>
      <c r="L51" s="15"/>
    </row>
    <row r="52" spans="2:12" s="11" customFormat="1" ht="12">
      <c r="B52" s="15"/>
      <c r="L52" s="15"/>
    </row>
    <row r="53" spans="2:12" s="11" customFormat="1" ht="12">
      <c r="B53" s="15"/>
      <c r="L53" s="15"/>
    </row>
    <row r="54" spans="2:12" s="11" customFormat="1" ht="12">
      <c r="B54" s="15"/>
      <c r="L54" s="15"/>
    </row>
    <row r="55" spans="2:12" s="11" customFormat="1" ht="12">
      <c r="B55" s="15"/>
      <c r="L55" s="15"/>
    </row>
    <row r="56" spans="2:12" s="11" customFormat="1" ht="12">
      <c r="B56" s="15"/>
      <c r="L56" s="15"/>
    </row>
    <row r="57" spans="2:12" s="11" customFormat="1" ht="12">
      <c r="B57" s="15"/>
      <c r="L57" s="15"/>
    </row>
    <row r="58" spans="2:12" s="11" customFormat="1" ht="12">
      <c r="B58" s="15"/>
      <c r="L58" s="15"/>
    </row>
    <row r="59" spans="2:12" s="11" customFormat="1" ht="12">
      <c r="B59" s="15"/>
      <c r="L59" s="15"/>
    </row>
    <row r="60" spans="2:12" s="11" customFormat="1" ht="12">
      <c r="B60" s="15"/>
      <c r="L60" s="15"/>
    </row>
    <row r="61" spans="2:12" s="96" customFormat="1" ht="12.75">
      <c r="B61" s="24"/>
      <c r="D61" s="37" t="s">
        <v>43</v>
      </c>
      <c r="E61" s="28"/>
      <c r="F61" s="111" t="s">
        <v>44</v>
      </c>
      <c r="G61" s="37" t="s">
        <v>43</v>
      </c>
      <c r="H61" s="28"/>
      <c r="I61" s="28"/>
      <c r="J61" s="112" t="s">
        <v>44</v>
      </c>
      <c r="K61" s="28"/>
      <c r="L61" s="24"/>
    </row>
    <row r="62" spans="2:12" s="11" customFormat="1" ht="12">
      <c r="B62" s="15"/>
      <c r="L62" s="15"/>
    </row>
    <row r="63" spans="2:12" s="11" customFormat="1" ht="12">
      <c r="B63" s="15"/>
      <c r="L63" s="15"/>
    </row>
    <row r="64" spans="2:12" s="11" customFormat="1" ht="12">
      <c r="B64" s="15"/>
      <c r="L64" s="15"/>
    </row>
    <row r="65" spans="2:12" s="96" customFormat="1" ht="12.75">
      <c r="B65" s="24"/>
      <c r="D65" s="35" t="s">
        <v>45</v>
      </c>
      <c r="E65" s="36"/>
      <c r="F65" s="36"/>
      <c r="G65" s="35" t="s">
        <v>46</v>
      </c>
      <c r="H65" s="36"/>
      <c r="I65" s="36"/>
      <c r="J65" s="36"/>
      <c r="K65" s="36"/>
      <c r="L65" s="24"/>
    </row>
    <row r="66" spans="2:12" s="11" customFormat="1" ht="12">
      <c r="B66" s="15"/>
      <c r="L66" s="15"/>
    </row>
    <row r="67" spans="2:12" s="11" customFormat="1" ht="12">
      <c r="B67" s="15"/>
      <c r="L67" s="15"/>
    </row>
    <row r="68" spans="2:12" s="11" customFormat="1" ht="12">
      <c r="B68" s="15"/>
      <c r="L68" s="15"/>
    </row>
    <row r="69" spans="2:12" s="11" customFormat="1" ht="12">
      <c r="B69" s="15"/>
      <c r="L69" s="15"/>
    </row>
    <row r="70" spans="2:12" s="11" customFormat="1" ht="12">
      <c r="B70" s="15"/>
      <c r="L70" s="15"/>
    </row>
    <row r="71" spans="2:12" s="11" customFormat="1" ht="12">
      <c r="B71" s="15"/>
      <c r="L71" s="15"/>
    </row>
    <row r="72" spans="2:12" s="11" customFormat="1" ht="12">
      <c r="B72" s="15"/>
      <c r="L72" s="15"/>
    </row>
    <row r="73" spans="2:12" s="11" customFormat="1" ht="12">
      <c r="B73" s="15"/>
      <c r="L73" s="15"/>
    </row>
    <row r="74" spans="2:12" s="11" customFormat="1" ht="12">
      <c r="B74" s="15"/>
      <c r="L74" s="15"/>
    </row>
    <row r="75" spans="2:12" s="11" customFormat="1" ht="12">
      <c r="B75" s="15"/>
      <c r="L75" s="15"/>
    </row>
    <row r="76" spans="2:12" s="96" customFormat="1" ht="12.75">
      <c r="B76" s="24"/>
      <c r="D76" s="37" t="s">
        <v>43</v>
      </c>
      <c r="E76" s="28"/>
      <c r="F76" s="111" t="s">
        <v>44</v>
      </c>
      <c r="G76" s="37" t="s">
        <v>43</v>
      </c>
      <c r="H76" s="28"/>
      <c r="I76" s="28"/>
      <c r="J76" s="112" t="s">
        <v>44</v>
      </c>
      <c r="K76" s="28"/>
      <c r="L76" s="24"/>
    </row>
    <row r="77" spans="2:12" s="96" customFormat="1" ht="14.45" customHeight="1">
      <c r="B77" s="38"/>
      <c r="C77" s="39"/>
      <c r="D77" s="39"/>
      <c r="E77" s="39"/>
      <c r="F77" s="39"/>
      <c r="G77" s="39"/>
      <c r="H77" s="39"/>
      <c r="I77" s="39"/>
      <c r="J77" s="39"/>
      <c r="K77" s="39"/>
      <c r="L77" s="24"/>
    </row>
    <row r="78" s="11" customFormat="1" ht="12"/>
    <row r="79" s="11" customFormat="1" ht="12"/>
    <row r="80" s="11" customFormat="1" ht="12"/>
    <row r="81" spans="2:12" s="96" customFormat="1" ht="6.95" customHeight="1">
      <c r="B81" s="40"/>
      <c r="C81" s="41"/>
      <c r="D81" s="41"/>
      <c r="E81" s="41"/>
      <c r="F81" s="41"/>
      <c r="G81" s="41"/>
      <c r="H81" s="41"/>
      <c r="I81" s="41"/>
      <c r="J81" s="41"/>
      <c r="K81" s="41"/>
      <c r="L81" s="24"/>
    </row>
    <row r="82" spans="2:12" s="96" customFormat="1" ht="24.95" customHeight="1">
      <c r="B82" s="24"/>
      <c r="C82" s="16" t="s">
        <v>123</v>
      </c>
      <c r="L82" s="24"/>
    </row>
    <row r="83" spans="2:12" s="96" customFormat="1" ht="6.95" customHeight="1">
      <c r="B83" s="24"/>
      <c r="L83" s="24"/>
    </row>
    <row r="84" spans="2:12" s="96" customFormat="1" ht="12" customHeight="1">
      <c r="B84" s="24"/>
      <c r="C84" s="95" t="s">
        <v>14</v>
      </c>
      <c r="L84" s="24"/>
    </row>
    <row r="85" spans="2:12" s="96" customFormat="1" ht="24.75" customHeight="1">
      <c r="B85" s="24"/>
      <c r="E85" s="440" t="str">
        <f>E7</f>
        <v>2. etapa modernizace obj. č. 306 (hangár H53) - části západ a úseků části východ situovaného v areálu LOM PRAHA s.p. na letišti Praha – Kbely</v>
      </c>
      <c r="F85" s="441"/>
      <c r="G85" s="441"/>
      <c r="H85" s="441"/>
      <c r="L85" s="24"/>
    </row>
    <row r="86" spans="2:12" s="96" customFormat="1" ht="12" customHeight="1">
      <c r="B86" s="24"/>
      <c r="C86" s="95" t="s">
        <v>119</v>
      </c>
      <c r="L86" s="24"/>
    </row>
    <row r="87" spans="2:12" s="96" customFormat="1" ht="16.5" customHeight="1">
      <c r="B87" s="24"/>
      <c r="E87" s="427" t="str">
        <f>E9</f>
        <v>03 - VZT - část západ</v>
      </c>
      <c r="F87" s="439"/>
      <c r="G87" s="439"/>
      <c r="H87" s="439"/>
      <c r="L87" s="24"/>
    </row>
    <row r="88" spans="2:12" s="96" customFormat="1" ht="6.95" customHeight="1">
      <c r="B88" s="24"/>
      <c r="L88" s="24"/>
    </row>
    <row r="89" spans="2:12" s="96" customFormat="1" ht="12" customHeight="1">
      <c r="B89" s="24"/>
      <c r="C89" s="95" t="s">
        <v>17</v>
      </c>
      <c r="F89" s="21" t="str">
        <f>F12</f>
        <v>Areál LOM PRAHA s.p., Praha 9 - Kbely</v>
      </c>
      <c r="I89" s="95" t="s">
        <v>18</v>
      </c>
      <c r="J89" s="113">
        <f>IF(J12="","",J12)</f>
        <v>43760</v>
      </c>
      <c r="L89" s="24"/>
    </row>
    <row r="90" spans="2:12" s="96" customFormat="1" ht="6.95" customHeight="1">
      <c r="B90" s="24"/>
      <c r="L90" s="24"/>
    </row>
    <row r="91" spans="2:12" s="96" customFormat="1" ht="27.95" customHeight="1">
      <c r="B91" s="24"/>
      <c r="C91" s="95" t="s">
        <v>19</v>
      </c>
      <c r="F91" s="21" t="str">
        <f>E15</f>
        <v>LOM PRAHA s.p.</v>
      </c>
      <c r="I91" s="95" t="s">
        <v>23</v>
      </c>
      <c r="J91" s="114" t="str">
        <f>E21</f>
        <v>DIGITRONIC CZ s.r.o.</v>
      </c>
      <c r="L91" s="24"/>
    </row>
    <row r="92" spans="2:12" s="96" customFormat="1" ht="15.2" customHeight="1">
      <c r="B92" s="24"/>
      <c r="C92" s="95" t="s">
        <v>22</v>
      </c>
      <c r="F92" s="91">
        <f>IF(E18="","",E18)</f>
        <v>0</v>
      </c>
      <c r="G92" s="92"/>
      <c r="H92" s="92"/>
      <c r="I92" s="95" t="s">
        <v>26</v>
      </c>
      <c r="J92" s="8" t="str">
        <f>E24</f>
        <v/>
      </c>
      <c r="K92" s="92"/>
      <c r="L92" s="24"/>
    </row>
    <row r="93" spans="2:12" s="96" customFormat="1" ht="10.35" customHeight="1">
      <c r="B93" s="24"/>
      <c r="L93" s="24"/>
    </row>
    <row r="94" spans="2:12" s="96" customFormat="1" ht="29.25" customHeight="1">
      <c r="B94" s="24"/>
      <c r="C94" s="115" t="s">
        <v>124</v>
      </c>
      <c r="D94" s="105"/>
      <c r="E94" s="105"/>
      <c r="F94" s="105"/>
      <c r="G94" s="105"/>
      <c r="H94" s="105"/>
      <c r="I94" s="105"/>
      <c r="J94" s="116" t="s">
        <v>125</v>
      </c>
      <c r="K94" s="105"/>
      <c r="L94" s="24"/>
    </row>
    <row r="95" spans="2:12" s="96" customFormat="1" ht="10.35" customHeight="1">
      <c r="B95" s="24"/>
      <c r="L95" s="24"/>
    </row>
    <row r="96" spans="2:47" s="96" customFormat="1" ht="22.9" customHeight="1">
      <c r="B96" s="24"/>
      <c r="C96" s="117" t="s">
        <v>126</v>
      </c>
      <c r="J96" s="100">
        <f>J120</f>
        <v>0</v>
      </c>
      <c r="L96" s="24"/>
      <c r="AU96" s="12" t="s">
        <v>127</v>
      </c>
    </row>
    <row r="97" spans="2:12" s="119" customFormat="1" ht="24.95" customHeight="1">
      <c r="B97" s="118"/>
      <c r="D97" s="120" t="s">
        <v>2087</v>
      </c>
      <c r="E97" s="121"/>
      <c r="F97" s="121"/>
      <c r="G97" s="121"/>
      <c r="H97" s="121"/>
      <c r="I97" s="121"/>
      <c r="J97" s="122">
        <f>J121</f>
        <v>0</v>
      </c>
      <c r="L97" s="118"/>
    </row>
    <row r="98" spans="2:12" s="119" customFormat="1" ht="24.95" customHeight="1">
      <c r="B98" s="118"/>
      <c r="D98" s="120" t="s">
        <v>2088</v>
      </c>
      <c r="E98" s="121"/>
      <c r="F98" s="121"/>
      <c r="G98" s="121"/>
      <c r="H98" s="121"/>
      <c r="I98" s="121"/>
      <c r="J98" s="122">
        <f>J178</f>
        <v>0</v>
      </c>
      <c r="L98" s="118"/>
    </row>
    <row r="99" spans="2:12" s="119" customFormat="1" ht="24.95" customHeight="1">
      <c r="B99" s="118"/>
      <c r="D99" s="120" t="s">
        <v>2089</v>
      </c>
      <c r="E99" s="121"/>
      <c r="F99" s="121"/>
      <c r="G99" s="121"/>
      <c r="H99" s="121"/>
      <c r="I99" s="121"/>
      <c r="J99" s="122">
        <f>J181</f>
        <v>0</v>
      </c>
      <c r="L99" s="118"/>
    </row>
    <row r="100" spans="2:12" s="119" customFormat="1" ht="24.95" customHeight="1">
      <c r="B100" s="118"/>
      <c r="D100" s="120" t="s">
        <v>2087</v>
      </c>
      <c r="E100" s="121"/>
      <c r="F100" s="121"/>
      <c r="G100" s="121"/>
      <c r="H100" s="121"/>
      <c r="I100" s="121"/>
      <c r="J100" s="122">
        <f>J184</f>
        <v>0</v>
      </c>
      <c r="L100" s="118"/>
    </row>
    <row r="101" spans="2:12" s="96" customFormat="1" ht="21.75" customHeight="1">
      <c r="B101" s="24"/>
      <c r="L101" s="24"/>
    </row>
    <row r="102" spans="2:12" s="96" customFormat="1" ht="6.95" customHeight="1">
      <c r="B102" s="38"/>
      <c r="C102" s="39"/>
      <c r="D102" s="39"/>
      <c r="E102" s="39"/>
      <c r="F102" s="39"/>
      <c r="G102" s="39"/>
      <c r="H102" s="39"/>
      <c r="I102" s="39"/>
      <c r="J102" s="39"/>
      <c r="K102" s="39"/>
      <c r="L102" s="24"/>
    </row>
    <row r="103" s="11" customFormat="1" ht="12"/>
    <row r="104" s="11" customFormat="1" ht="12"/>
    <row r="105" s="11" customFormat="1" ht="12"/>
    <row r="106" spans="2:12" s="96" customFormat="1" ht="6.95" customHeight="1">
      <c r="B106" s="40"/>
      <c r="C106" s="41"/>
      <c r="D106" s="41"/>
      <c r="E106" s="41"/>
      <c r="F106" s="41"/>
      <c r="G106" s="41"/>
      <c r="H106" s="41"/>
      <c r="I106" s="41"/>
      <c r="J106" s="41"/>
      <c r="K106" s="41"/>
      <c r="L106" s="24"/>
    </row>
    <row r="107" spans="2:12" s="96" customFormat="1" ht="24.95" customHeight="1">
      <c r="B107" s="24"/>
      <c r="C107" s="16" t="s">
        <v>152</v>
      </c>
      <c r="L107" s="24"/>
    </row>
    <row r="108" spans="2:12" s="96" customFormat="1" ht="6.95" customHeight="1">
      <c r="B108" s="24"/>
      <c r="L108" s="24"/>
    </row>
    <row r="109" spans="2:12" s="96" customFormat="1" ht="12" customHeight="1">
      <c r="B109" s="24"/>
      <c r="C109" s="95" t="s">
        <v>14</v>
      </c>
      <c r="L109" s="24"/>
    </row>
    <row r="110" spans="2:12" s="96" customFormat="1" ht="24.75" customHeight="1">
      <c r="B110" s="24"/>
      <c r="E110" s="440" t="str">
        <f>E7</f>
        <v>2. etapa modernizace obj. č. 306 (hangár H53) - části západ a úseků části východ situovaného v areálu LOM PRAHA s.p. na letišti Praha – Kbely</v>
      </c>
      <c r="F110" s="441"/>
      <c r="G110" s="441"/>
      <c r="H110" s="441"/>
      <c r="L110" s="24"/>
    </row>
    <row r="111" spans="2:12" s="96" customFormat="1" ht="12" customHeight="1">
      <c r="B111" s="24"/>
      <c r="C111" s="95" t="s">
        <v>119</v>
      </c>
      <c r="L111" s="24"/>
    </row>
    <row r="112" spans="2:12" s="96" customFormat="1" ht="16.5" customHeight="1">
      <c r="B112" s="24"/>
      <c r="E112" s="427" t="str">
        <f>E9</f>
        <v>03 - VZT - část západ</v>
      </c>
      <c r="F112" s="439"/>
      <c r="G112" s="439"/>
      <c r="H112" s="439"/>
      <c r="L112" s="24"/>
    </row>
    <row r="113" spans="2:12" s="96" customFormat="1" ht="6.95" customHeight="1">
      <c r="B113" s="24"/>
      <c r="L113" s="24"/>
    </row>
    <row r="114" spans="2:12" s="96" customFormat="1" ht="12" customHeight="1">
      <c r="B114" s="24"/>
      <c r="C114" s="95" t="s">
        <v>17</v>
      </c>
      <c r="F114" s="21" t="str">
        <f>F12</f>
        <v>Areál LOM PRAHA s.p., Praha 9 - Kbely</v>
      </c>
      <c r="I114" s="95" t="s">
        <v>18</v>
      </c>
      <c r="J114" s="113">
        <f>IF(J12="","",J12)</f>
        <v>43760</v>
      </c>
      <c r="L114" s="24"/>
    </row>
    <row r="115" spans="2:12" s="96" customFormat="1" ht="6.95" customHeight="1">
      <c r="B115" s="24"/>
      <c r="L115" s="24"/>
    </row>
    <row r="116" spans="2:12" s="96" customFormat="1" ht="27.95" customHeight="1">
      <c r="B116" s="24"/>
      <c r="C116" s="95" t="s">
        <v>19</v>
      </c>
      <c r="F116" s="21" t="str">
        <f>E15</f>
        <v>LOM PRAHA s.p.</v>
      </c>
      <c r="I116" s="95" t="s">
        <v>23</v>
      </c>
      <c r="J116" s="114" t="str">
        <f>E21</f>
        <v>DIGITRONIC CZ s.r.o.</v>
      </c>
      <c r="L116" s="24"/>
    </row>
    <row r="117" spans="2:12" s="96" customFormat="1" ht="15.2" customHeight="1">
      <c r="B117" s="24"/>
      <c r="C117" s="95" t="s">
        <v>22</v>
      </c>
      <c r="F117" s="91">
        <f>IF(E18="","",E18)</f>
        <v>0</v>
      </c>
      <c r="G117" s="92"/>
      <c r="H117" s="92"/>
      <c r="I117" s="95" t="s">
        <v>26</v>
      </c>
      <c r="J117" s="8" t="str">
        <f>E24</f>
        <v/>
      </c>
      <c r="K117" s="92"/>
      <c r="L117" s="24"/>
    </row>
    <row r="118" spans="2:12" s="96" customFormat="1" ht="10.35" customHeight="1">
      <c r="B118" s="24"/>
      <c r="L118" s="24"/>
    </row>
    <row r="119" spans="2:20" s="131" customFormat="1" ht="29.25" customHeight="1">
      <c r="B119" s="127"/>
      <c r="C119" s="128" t="s">
        <v>153</v>
      </c>
      <c r="D119" s="129" t="s">
        <v>53</v>
      </c>
      <c r="E119" s="129" t="s">
        <v>49</v>
      </c>
      <c r="F119" s="129" t="s">
        <v>50</v>
      </c>
      <c r="G119" s="129" t="s">
        <v>154</v>
      </c>
      <c r="H119" s="129" t="s">
        <v>155</v>
      </c>
      <c r="I119" s="129" t="s">
        <v>156</v>
      </c>
      <c r="J119" s="129" t="s">
        <v>125</v>
      </c>
      <c r="K119" s="130" t="s">
        <v>157</v>
      </c>
      <c r="L119" s="127"/>
      <c r="M119" s="54" t="s">
        <v>1</v>
      </c>
      <c r="N119" s="55" t="s">
        <v>32</v>
      </c>
      <c r="O119" s="55" t="s">
        <v>158</v>
      </c>
      <c r="P119" s="55" t="s">
        <v>159</v>
      </c>
      <c r="Q119" s="55" t="s">
        <v>160</v>
      </c>
      <c r="R119" s="55" t="s">
        <v>161</v>
      </c>
      <c r="S119" s="55" t="s">
        <v>162</v>
      </c>
      <c r="T119" s="56" t="s">
        <v>163</v>
      </c>
    </row>
    <row r="120" spans="2:63" s="96" customFormat="1" ht="22.9" customHeight="1">
      <c r="B120" s="24"/>
      <c r="C120" s="60" t="s">
        <v>164</v>
      </c>
      <c r="J120" s="132">
        <f>BK120</f>
        <v>0</v>
      </c>
      <c r="L120" s="24"/>
      <c r="M120" s="57"/>
      <c r="N120" s="48"/>
      <c r="O120" s="48"/>
      <c r="P120" s="133">
        <f>P121+P178+P181+P184</f>
        <v>0</v>
      </c>
      <c r="Q120" s="48"/>
      <c r="R120" s="133">
        <f>R121+R178+R181+R184</f>
        <v>0</v>
      </c>
      <c r="S120" s="48"/>
      <c r="T120" s="134">
        <f>T121+T178+T181+T184</f>
        <v>0</v>
      </c>
      <c r="AT120" s="12" t="s">
        <v>67</v>
      </c>
      <c r="AU120" s="12" t="s">
        <v>127</v>
      </c>
      <c r="BK120" s="135">
        <f>BK121+BK178+BK181+BK184</f>
        <v>0</v>
      </c>
    </row>
    <row r="121" spans="2:63" s="137" customFormat="1" ht="25.9" customHeight="1">
      <c r="B121" s="136"/>
      <c r="D121" s="138" t="s">
        <v>67</v>
      </c>
      <c r="E121" s="139" t="s">
        <v>2090</v>
      </c>
      <c r="F121" s="139" t="s">
        <v>2091</v>
      </c>
      <c r="J121" s="140">
        <f>BK121</f>
        <v>0</v>
      </c>
      <c r="L121" s="136"/>
      <c r="M121" s="141"/>
      <c r="N121" s="142"/>
      <c r="O121" s="142"/>
      <c r="P121" s="143">
        <f>SUM(P122:P177)</f>
        <v>0</v>
      </c>
      <c r="Q121" s="142"/>
      <c r="R121" s="143">
        <f>SUM(R122:R177)</f>
        <v>0</v>
      </c>
      <c r="S121" s="142"/>
      <c r="T121" s="144">
        <f>SUM(T122:T177)</f>
        <v>0</v>
      </c>
      <c r="AR121" s="138" t="s">
        <v>75</v>
      </c>
      <c r="AT121" s="145" t="s">
        <v>67</v>
      </c>
      <c r="AU121" s="145" t="s">
        <v>68</v>
      </c>
      <c r="AY121" s="138" t="s">
        <v>167</v>
      </c>
      <c r="BK121" s="146">
        <f>SUM(BK122:BK177)</f>
        <v>0</v>
      </c>
    </row>
    <row r="122" spans="2:65" s="96" customFormat="1" ht="16.5" customHeight="1">
      <c r="B122" s="24"/>
      <c r="C122" s="149" t="s">
        <v>75</v>
      </c>
      <c r="D122" s="149" t="s">
        <v>169</v>
      </c>
      <c r="E122" s="150" t="s">
        <v>2092</v>
      </c>
      <c r="F122" s="151" t="s">
        <v>2093</v>
      </c>
      <c r="G122" s="152" t="s">
        <v>208</v>
      </c>
      <c r="H122" s="153">
        <v>4.1</v>
      </c>
      <c r="I122" s="3"/>
      <c r="J122" s="154">
        <f>ROUND(I122*H122,2)</f>
        <v>0</v>
      </c>
      <c r="K122" s="151" t="s">
        <v>1</v>
      </c>
      <c r="L122" s="24"/>
      <c r="M122" s="155" t="s">
        <v>1</v>
      </c>
      <c r="N122" s="156" t="s">
        <v>33</v>
      </c>
      <c r="O122" s="157">
        <v>0</v>
      </c>
      <c r="P122" s="157">
        <f>O122*H122</f>
        <v>0</v>
      </c>
      <c r="Q122" s="157">
        <v>0</v>
      </c>
      <c r="R122" s="157">
        <f>Q122*H122</f>
        <v>0</v>
      </c>
      <c r="S122" s="157">
        <v>0</v>
      </c>
      <c r="T122" s="158">
        <f>S122*H122</f>
        <v>0</v>
      </c>
      <c r="AR122" s="159" t="s">
        <v>174</v>
      </c>
      <c r="AT122" s="159" t="s">
        <v>169</v>
      </c>
      <c r="AU122" s="159" t="s">
        <v>75</v>
      </c>
      <c r="AY122" s="12" t="s">
        <v>167</v>
      </c>
      <c r="BE122" s="160">
        <f>IF(N122="základní",J122,0)</f>
        <v>0</v>
      </c>
      <c r="BF122" s="160">
        <f>IF(N122="snížená",J122,0)</f>
        <v>0</v>
      </c>
      <c r="BG122" s="160">
        <f>IF(N122="zákl. přenesená",J122,0)</f>
        <v>0</v>
      </c>
      <c r="BH122" s="160">
        <f>IF(N122="sníž. přenesená",J122,0)</f>
        <v>0</v>
      </c>
      <c r="BI122" s="160">
        <f>IF(N122="nulová",J122,0)</f>
        <v>0</v>
      </c>
      <c r="BJ122" s="12" t="s">
        <v>75</v>
      </c>
      <c r="BK122" s="160">
        <f>ROUND(I122*H122,2)</f>
        <v>0</v>
      </c>
      <c r="BL122" s="12" t="s">
        <v>174</v>
      </c>
      <c r="BM122" s="159" t="s">
        <v>77</v>
      </c>
    </row>
    <row r="123" spans="2:47" s="96" customFormat="1" ht="12">
      <c r="B123" s="24"/>
      <c r="D123" s="161" t="s">
        <v>176</v>
      </c>
      <c r="F123" s="162" t="s">
        <v>2093</v>
      </c>
      <c r="L123" s="24"/>
      <c r="M123" s="163"/>
      <c r="N123" s="50"/>
      <c r="O123" s="50"/>
      <c r="P123" s="50"/>
      <c r="Q123" s="50"/>
      <c r="R123" s="50"/>
      <c r="S123" s="50"/>
      <c r="T123" s="51"/>
      <c r="AT123" s="12" t="s">
        <v>176</v>
      </c>
      <c r="AU123" s="12" t="s">
        <v>75</v>
      </c>
    </row>
    <row r="124" spans="2:65" s="96" customFormat="1" ht="16.5" customHeight="1">
      <c r="B124" s="24"/>
      <c r="C124" s="149" t="s">
        <v>77</v>
      </c>
      <c r="D124" s="149" t="s">
        <v>169</v>
      </c>
      <c r="E124" s="150" t="s">
        <v>2094</v>
      </c>
      <c r="F124" s="151" t="s">
        <v>2095</v>
      </c>
      <c r="G124" s="152" t="s">
        <v>727</v>
      </c>
      <c r="H124" s="153">
        <v>4.5</v>
      </c>
      <c r="I124" s="3"/>
      <c r="J124" s="154">
        <f>ROUND(I124*H124,2)</f>
        <v>0</v>
      </c>
      <c r="K124" s="151" t="s">
        <v>1</v>
      </c>
      <c r="L124" s="24"/>
      <c r="M124" s="155" t="s">
        <v>1</v>
      </c>
      <c r="N124" s="156" t="s">
        <v>33</v>
      </c>
      <c r="O124" s="157">
        <v>0</v>
      </c>
      <c r="P124" s="157">
        <f>O124*H124</f>
        <v>0</v>
      </c>
      <c r="Q124" s="157">
        <v>0</v>
      </c>
      <c r="R124" s="157">
        <f>Q124*H124</f>
        <v>0</v>
      </c>
      <c r="S124" s="157">
        <v>0</v>
      </c>
      <c r="T124" s="158">
        <f>S124*H124</f>
        <v>0</v>
      </c>
      <c r="AR124" s="159" t="s">
        <v>174</v>
      </c>
      <c r="AT124" s="159" t="s">
        <v>169</v>
      </c>
      <c r="AU124" s="159" t="s">
        <v>75</v>
      </c>
      <c r="AY124" s="12" t="s">
        <v>167</v>
      </c>
      <c r="BE124" s="160">
        <f>IF(N124="základní",J124,0)</f>
        <v>0</v>
      </c>
      <c r="BF124" s="160">
        <f>IF(N124="snížená",J124,0)</f>
        <v>0</v>
      </c>
      <c r="BG124" s="160">
        <f>IF(N124="zákl. přenesená",J124,0)</f>
        <v>0</v>
      </c>
      <c r="BH124" s="160">
        <f>IF(N124="sníž. přenesená",J124,0)</f>
        <v>0</v>
      </c>
      <c r="BI124" s="160">
        <f>IF(N124="nulová",J124,0)</f>
        <v>0</v>
      </c>
      <c r="BJ124" s="12" t="s">
        <v>75</v>
      </c>
      <c r="BK124" s="160">
        <f>ROUND(I124*H124,2)</f>
        <v>0</v>
      </c>
      <c r="BL124" s="12" t="s">
        <v>174</v>
      </c>
      <c r="BM124" s="159" t="s">
        <v>174</v>
      </c>
    </row>
    <row r="125" spans="2:47" s="96" customFormat="1" ht="12">
      <c r="B125" s="24"/>
      <c r="D125" s="161" t="s">
        <v>176</v>
      </c>
      <c r="F125" s="162" t="s">
        <v>2095</v>
      </c>
      <c r="L125" s="24"/>
      <c r="M125" s="163"/>
      <c r="N125" s="50"/>
      <c r="O125" s="50"/>
      <c r="P125" s="50"/>
      <c r="Q125" s="50"/>
      <c r="R125" s="50"/>
      <c r="S125" s="50"/>
      <c r="T125" s="51"/>
      <c r="AT125" s="12" t="s">
        <v>176</v>
      </c>
      <c r="AU125" s="12" t="s">
        <v>75</v>
      </c>
    </row>
    <row r="126" spans="2:65" s="96" customFormat="1" ht="16.5" customHeight="1">
      <c r="B126" s="24"/>
      <c r="C126" s="149" t="s">
        <v>186</v>
      </c>
      <c r="D126" s="149" t="s">
        <v>169</v>
      </c>
      <c r="E126" s="150" t="s">
        <v>2096</v>
      </c>
      <c r="F126" s="151" t="s">
        <v>2097</v>
      </c>
      <c r="G126" s="152" t="s">
        <v>727</v>
      </c>
      <c r="H126" s="153">
        <v>8.5</v>
      </c>
      <c r="I126" s="3"/>
      <c r="J126" s="154">
        <f>ROUND(I126*H126,2)</f>
        <v>0</v>
      </c>
      <c r="K126" s="151" t="s">
        <v>1</v>
      </c>
      <c r="L126" s="24"/>
      <c r="M126" s="155" t="s">
        <v>1</v>
      </c>
      <c r="N126" s="156" t="s">
        <v>33</v>
      </c>
      <c r="O126" s="157">
        <v>0</v>
      </c>
      <c r="P126" s="157">
        <f>O126*H126</f>
        <v>0</v>
      </c>
      <c r="Q126" s="157">
        <v>0</v>
      </c>
      <c r="R126" s="157">
        <f>Q126*H126</f>
        <v>0</v>
      </c>
      <c r="S126" s="157">
        <v>0</v>
      </c>
      <c r="T126" s="158">
        <f>S126*H126</f>
        <v>0</v>
      </c>
      <c r="AR126" s="159" t="s">
        <v>174</v>
      </c>
      <c r="AT126" s="159" t="s">
        <v>169</v>
      </c>
      <c r="AU126" s="159" t="s">
        <v>75</v>
      </c>
      <c r="AY126" s="12" t="s">
        <v>167</v>
      </c>
      <c r="BE126" s="160">
        <f>IF(N126="základní",J126,0)</f>
        <v>0</v>
      </c>
      <c r="BF126" s="160">
        <f>IF(N126="snížená",J126,0)</f>
        <v>0</v>
      </c>
      <c r="BG126" s="160">
        <f>IF(N126="zákl. přenesená",J126,0)</f>
        <v>0</v>
      </c>
      <c r="BH126" s="160">
        <f>IF(N126="sníž. přenesená",J126,0)</f>
        <v>0</v>
      </c>
      <c r="BI126" s="160">
        <f>IF(N126="nulová",J126,0)</f>
        <v>0</v>
      </c>
      <c r="BJ126" s="12" t="s">
        <v>75</v>
      </c>
      <c r="BK126" s="160">
        <f>ROUND(I126*H126,2)</f>
        <v>0</v>
      </c>
      <c r="BL126" s="12" t="s">
        <v>174</v>
      </c>
      <c r="BM126" s="159" t="s">
        <v>213</v>
      </c>
    </row>
    <row r="127" spans="2:47" s="96" customFormat="1" ht="12">
      <c r="B127" s="24"/>
      <c r="D127" s="161" t="s">
        <v>176</v>
      </c>
      <c r="F127" s="162" t="s">
        <v>2097</v>
      </c>
      <c r="L127" s="24"/>
      <c r="M127" s="163"/>
      <c r="N127" s="50"/>
      <c r="O127" s="50"/>
      <c r="P127" s="50"/>
      <c r="Q127" s="50"/>
      <c r="R127" s="50"/>
      <c r="S127" s="50"/>
      <c r="T127" s="51"/>
      <c r="AT127" s="12" t="s">
        <v>176</v>
      </c>
      <c r="AU127" s="12" t="s">
        <v>75</v>
      </c>
    </row>
    <row r="128" spans="2:65" s="96" customFormat="1" ht="16.5" customHeight="1">
      <c r="B128" s="24"/>
      <c r="C128" s="149" t="s">
        <v>174</v>
      </c>
      <c r="D128" s="149" t="s">
        <v>169</v>
      </c>
      <c r="E128" s="150" t="s">
        <v>2098</v>
      </c>
      <c r="F128" s="151" t="s">
        <v>2099</v>
      </c>
      <c r="G128" s="152" t="s">
        <v>727</v>
      </c>
      <c r="H128" s="153">
        <v>12</v>
      </c>
      <c r="I128" s="3"/>
      <c r="J128" s="154">
        <f>ROUND(I128*H128,2)</f>
        <v>0</v>
      </c>
      <c r="K128" s="151" t="s">
        <v>1</v>
      </c>
      <c r="L128" s="24"/>
      <c r="M128" s="155" t="s">
        <v>1</v>
      </c>
      <c r="N128" s="156" t="s">
        <v>33</v>
      </c>
      <c r="O128" s="157">
        <v>0</v>
      </c>
      <c r="P128" s="157">
        <f>O128*H128</f>
        <v>0</v>
      </c>
      <c r="Q128" s="157">
        <v>0</v>
      </c>
      <c r="R128" s="157">
        <f>Q128*H128</f>
        <v>0</v>
      </c>
      <c r="S128" s="157">
        <v>0</v>
      </c>
      <c r="T128" s="158">
        <f>S128*H128</f>
        <v>0</v>
      </c>
      <c r="AR128" s="159" t="s">
        <v>174</v>
      </c>
      <c r="AT128" s="159" t="s">
        <v>169</v>
      </c>
      <c r="AU128" s="159" t="s">
        <v>75</v>
      </c>
      <c r="AY128" s="12" t="s">
        <v>167</v>
      </c>
      <c r="BE128" s="160">
        <f>IF(N128="základní",J128,0)</f>
        <v>0</v>
      </c>
      <c r="BF128" s="160">
        <f>IF(N128="snížená",J128,0)</f>
        <v>0</v>
      </c>
      <c r="BG128" s="160">
        <f>IF(N128="zákl. přenesená",J128,0)</f>
        <v>0</v>
      </c>
      <c r="BH128" s="160">
        <f>IF(N128="sníž. přenesená",J128,0)</f>
        <v>0</v>
      </c>
      <c r="BI128" s="160">
        <f>IF(N128="nulová",J128,0)</f>
        <v>0</v>
      </c>
      <c r="BJ128" s="12" t="s">
        <v>75</v>
      </c>
      <c r="BK128" s="160">
        <f>ROUND(I128*H128,2)</f>
        <v>0</v>
      </c>
      <c r="BL128" s="12" t="s">
        <v>174</v>
      </c>
      <c r="BM128" s="159" t="s">
        <v>231</v>
      </c>
    </row>
    <row r="129" spans="2:47" s="96" customFormat="1" ht="12">
      <c r="B129" s="24"/>
      <c r="D129" s="161" t="s">
        <v>176</v>
      </c>
      <c r="F129" s="162" t="s">
        <v>2099</v>
      </c>
      <c r="L129" s="24"/>
      <c r="M129" s="163"/>
      <c r="N129" s="50"/>
      <c r="O129" s="50"/>
      <c r="P129" s="50"/>
      <c r="Q129" s="50"/>
      <c r="R129" s="50"/>
      <c r="S129" s="50"/>
      <c r="T129" s="51"/>
      <c r="AT129" s="12" t="s">
        <v>176</v>
      </c>
      <c r="AU129" s="12" t="s">
        <v>75</v>
      </c>
    </row>
    <row r="130" spans="2:65" s="96" customFormat="1" ht="24" customHeight="1">
      <c r="B130" s="24"/>
      <c r="C130" s="149" t="s">
        <v>205</v>
      </c>
      <c r="D130" s="149" t="s">
        <v>169</v>
      </c>
      <c r="E130" s="150" t="s">
        <v>2100</v>
      </c>
      <c r="F130" s="151" t="s">
        <v>2101</v>
      </c>
      <c r="G130" s="152" t="s">
        <v>941</v>
      </c>
      <c r="H130" s="153">
        <v>1</v>
      </c>
      <c r="I130" s="3"/>
      <c r="J130" s="154">
        <f>ROUND(I130*H130,2)</f>
        <v>0</v>
      </c>
      <c r="K130" s="151" t="s">
        <v>1</v>
      </c>
      <c r="L130" s="24"/>
      <c r="M130" s="155" t="s">
        <v>1</v>
      </c>
      <c r="N130" s="156" t="s">
        <v>33</v>
      </c>
      <c r="O130" s="157">
        <v>0</v>
      </c>
      <c r="P130" s="157">
        <f>O130*H130</f>
        <v>0</v>
      </c>
      <c r="Q130" s="157">
        <v>0</v>
      </c>
      <c r="R130" s="157">
        <f>Q130*H130</f>
        <v>0</v>
      </c>
      <c r="S130" s="157">
        <v>0</v>
      </c>
      <c r="T130" s="158">
        <f>S130*H130</f>
        <v>0</v>
      </c>
      <c r="AR130" s="159" t="s">
        <v>174</v>
      </c>
      <c r="AT130" s="159" t="s">
        <v>169</v>
      </c>
      <c r="AU130" s="159" t="s">
        <v>75</v>
      </c>
      <c r="AY130" s="12" t="s">
        <v>167</v>
      </c>
      <c r="BE130" s="160">
        <f>IF(N130="základní",J130,0)</f>
        <v>0</v>
      </c>
      <c r="BF130" s="160">
        <f>IF(N130="snížená",J130,0)</f>
        <v>0</v>
      </c>
      <c r="BG130" s="160">
        <f>IF(N130="zákl. přenesená",J130,0)</f>
        <v>0</v>
      </c>
      <c r="BH130" s="160">
        <f>IF(N130="sníž. přenesená",J130,0)</f>
        <v>0</v>
      </c>
      <c r="BI130" s="160">
        <f>IF(N130="nulová",J130,0)</f>
        <v>0</v>
      </c>
      <c r="BJ130" s="12" t="s">
        <v>75</v>
      </c>
      <c r="BK130" s="160">
        <f>ROUND(I130*H130,2)</f>
        <v>0</v>
      </c>
      <c r="BL130" s="12" t="s">
        <v>174</v>
      </c>
      <c r="BM130" s="159" t="s">
        <v>13</v>
      </c>
    </row>
    <row r="131" spans="2:47" s="96" customFormat="1" ht="12">
      <c r="B131" s="24"/>
      <c r="D131" s="161" t="s">
        <v>176</v>
      </c>
      <c r="F131" s="162" t="s">
        <v>2101</v>
      </c>
      <c r="L131" s="24"/>
      <c r="M131" s="163"/>
      <c r="N131" s="50"/>
      <c r="O131" s="50"/>
      <c r="P131" s="50"/>
      <c r="Q131" s="50"/>
      <c r="R131" s="50"/>
      <c r="S131" s="50"/>
      <c r="T131" s="51"/>
      <c r="AT131" s="12" t="s">
        <v>176</v>
      </c>
      <c r="AU131" s="12" t="s">
        <v>75</v>
      </c>
    </row>
    <row r="132" spans="2:65" s="96" customFormat="1" ht="16.5" customHeight="1">
      <c r="B132" s="24"/>
      <c r="C132" s="149" t="s">
        <v>213</v>
      </c>
      <c r="D132" s="149" t="s">
        <v>169</v>
      </c>
      <c r="E132" s="150" t="s">
        <v>2102</v>
      </c>
      <c r="F132" s="151" t="s">
        <v>2103</v>
      </c>
      <c r="G132" s="152" t="s">
        <v>941</v>
      </c>
      <c r="H132" s="153">
        <v>9</v>
      </c>
      <c r="I132" s="3"/>
      <c r="J132" s="154">
        <f>ROUND(I132*H132,2)</f>
        <v>0</v>
      </c>
      <c r="K132" s="151" t="s">
        <v>1</v>
      </c>
      <c r="L132" s="24"/>
      <c r="M132" s="155" t="s">
        <v>1</v>
      </c>
      <c r="N132" s="156" t="s">
        <v>33</v>
      </c>
      <c r="O132" s="157">
        <v>0</v>
      </c>
      <c r="P132" s="157">
        <f>O132*H132</f>
        <v>0</v>
      </c>
      <c r="Q132" s="157">
        <v>0</v>
      </c>
      <c r="R132" s="157">
        <f>Q132*H132</f>
        <v>0</v>
      </c>
      <c r="S132" s="157">
        <v>0</v>
      </c>
      <c r="T132" s="158">
        <f>S132*H132</f>
        <v>0</v>
      </c>
      <c r="AR132" s="159" t="s">
        <v>174</v>
      </c>
      <c r="AT132" s="159" t="s">
        <v>169</v>
      </c>
      <c r="AU132" s="159" t="s">
        <v>75</v>
      </c>
      <c r="AY132" s="12" t="s">
        <v>167</v>
      </c>
      <c r="BE132" s="160">
        <f>IF(N132="základní",J132,0)</f>
        <v>0</v>
      </c>
      <c r="BF132" s="160">
        <f>IF(N132="snížená",J132,0)</f>
        <v>0</v>
      </c>
      <c r="BG132" s="160">
        <f>IF(N132="zákl. přenesená",J132,0)</f>
        <v>0</v>
      </c>
      <c r="BH132" s="160">
        <f>IF(N132="sníž. přenesená",J132,0)</f>
        <v>0</v>
      </c>
      <c r="BI132" s="160">
        <f>IF(N132="nulová",J132,0)</f>
        <v>0</v>
      </c>
      <c r="BJ132" s="12" t="s">
        <v>75</v>
      </c>
      <c r="BK132" s="160">
        <f>ROUND(I132*H132,2)</f>
        <v>0</v>
      </c>
      <c r="BL132" s="12" t="s">
        <v>174</v>
      </c>
      <c r="BM132" s="159" t="s">
        <v>257</v>
      </c>
    </row>
    <row r="133" spans="2:47" s="96" customFormat="1" ht="12">
      <c r="B133" s="24"/>
      <c r="D133" s="161" t="s">
        <v>176</v>
      </c>
      <c r="F133" s="162" t="s">
        <v>2103</v>
      </c>
      <c r="L133" s="24"/>
      <c r="M133" s="163"/>
      <c r="N133" s="50"/>
      <c r="O133" s="50"/>
      <c r="P133" s="50"/>
      <c r="Q133" s="50"/>
      <c r="R133" s="50"/>
      <c r="S133" s="50"/>
      <c r="T133" s="51"/>
      <c r="AT133" s="12" t="s">
        <v>176</v>
      </c>
      <c r="AU133" s="12" t="s">
        <v>75</v>
      </c>
    </row>
    <row r="134" spans="2:65" s="96" customFormat="1" ht="16.5" customHeight="1">
      <c r="B134" s="24"/>
      <c r="C134" s="149" t="s">
        <v>227</v>
      </c>
      <c r="D134" s="149" t="s">
        <v>169</v>
      </c>
      <c r="E134" s="150" t="s">
        <v>2104</v>
      </c>
      <c r="F134" s="151" t="s">
        <v>2105</v>
      </c>
      <c r="G134" s="152" t="s">
        <v>941</v>
      </c>
      <c r="H134" s="153">
        <v>2</v>
      </c>
      <c r="I134" s="3"/>
      <c r="J134" s="154">
        <f>ROUND(I134*H134,2)</f>
        <v>0</v>
      </c>
      <c r="K134" s="151" t="s">
        <v>1</v>
      </c>
      <c r="L134" s="24"/>
      <c r="M134" s="155" t="s">
        <v>1</v>
      </c>
      <c r="N134" s="156" t="s">
        <v>33</v>
      </c>
      <c r="O134" s="157">
        <v>0</v>
      </c>
      <c r="P134" s="157">
        <f>O134*H134</f>
        <v>0</v>
      </c>
      <c r="Q134" s="157">
        <v>0</v>
      </c>
      <c r="R134" s="157">
        <f>Q134*H134</f>
        <v>0</v>
      </c>
      <c r="S134" s="157">
        <v>0</v>
      </c>
      <c r="T134" s="158">
        <f>S134*H134</f>
        <v>0</v>
      </c>
      <c r="AR134" s="159" t="s">
        <v>174</v>
      </c>
      <c r="AT134" s="159" t="s">
        <v>169</v>
      </c>
      <c r="AU134" s="159" t="s">
        <v>75</v>
      </c>
      <c r="AY134" s="12" t="s">
        <v>167</v>
      </c>
      <c r="BE134" s="160">
        <f>IF(N134="základní",J134,0)</f>
        <v>0</v>
      </c>
      <c r="BF134" s="160">
        <f>IF(N134="snížená",J134,0)</f>
        <v>0</v>
      </c>
      <c r="BG134" s="160">
        <f>IF(N134="zákl. přenesená",J134,0)</f>
        <v>0</v>
      </c>
      <c r="BH134" s="160">
        <f>IF(N134="sníž. přenesená",J134,0)</f>
        <v>0</v>
      </c>
      <c r="BI134" s="160">
        <f>IF(N134="nulová",J134,0)</f>
        <v>0</v>
      </c>
      <c r="BJ134" s="12" t="s">
        <v>75</v>
      </c>
      <c r="BK134" s="160">
        <f>ROUND(I134*H134,2)</f>
        <v>0</v>
      </c>
      <c r="BL134" s="12" t="s">
        <v>174</v>
      </c>
      <c r="BM134" s="159" t="s">
        <v>279</v>
      </c>
    </row>
    <row r="135" spans="2:47" s="96" customFormat="1" ht="12">
      <c r="B135" s="24"/>
      <c r="D135" s="161" t="s">
        <v>176</v>
      </c>
      <c r="F135" s="162" t="s">
        <v>2105</v>
      </c>
      <c r="L135" s="24"/>
      <c r="M135" s="163"/>
      <c r="N135" s="50"/>
      <c r="O135" s="50"/>
      <c r="P135" s="50"/>
      <c r="Q135" s="50"/>
      <c r="R135" s="50"/>
      <c r="S135" s="50"/>
      <c r="T135" s="51"/>
      <c r="AT135" s="12" t="s">
        <v>176</v>
      </c>
      <c r="AU135" s="12" t="s">
        <v>75</v>
      </c>
    </row>
    <row r="136" spans="2:65" s="96" customFormat="1" ht="16.5" customHeight="1">
      <c r="B136" s="24"/>
      <c r="C136" s="149" t="s">
        <v>231</v>
      </c>
      <c r="D136" s="149" t="s">
        <v>169</v>
      </c>
      <c r="E136" s="150" t="s">
        <v>2106</v>
      </c>
      <c r="F136" s="151" t="s">
        <v>2107</v>
      </c>
      <c r="G136" s="152" t="s">
        <v>1031</v>
      </c>
      <c r="H136" s="153">
        <v>3744.515</v>
      </c>
      <c r="I136" s="3"/>
      <c r="J136" s="154">
        <f>ROUND(I136*H136,2)</f>
        <v>0</v>
      </c>
      <c r="K136" s="151" t="s">
        <v>1</v>
      </c>
      <c r="L136" s="24"/>
      <c r="M136" s="155" t="s">
        <v>1</v>
      </c>
      <c r="N136" s="156" t="s">
        <v>33</v>
      </c>
      <c r="O136" s="157">
        <v>0</v>
      </c>
      <c r="P136" s="157">
        <f>O136*H136</f>
        <v>0</v>
      </c>
      <c r="Q136" s="157">
        <v>0</v>
      </c>
      <c r="R136" s="157">
        <f>Q136*H136</f>
        <v>0</v>
      </c>
      <c r="S136" s="157">
        <v>0</v>
      </c>
      <c r="T136" s="158">
        <f>S136*H136</f>
        <v>0</v>
      </c>
      <c r="AR136" s="159" t="s">
        <v>174</v>
      </c>
      <c r="AT136" s="159" t="s">
        <v>169</v>
      </c>
      <c r="AU136" s="159" t="s">
        <v>75</v>
      </c>
      <c r="AY136" s="12" t="s">
        <v>167</v>
      </c>
      <c r="BE136" s="160">
        <f>IF(N136="základní",J136,0)</f>
        <v>0</v>
      </c>
      <c r="BF136" s="160">
        <f>IF(N136="snížená",J136,0)</f>
        <v>0</v>
      </c>
      <c r="BG136" s="160">
        <f>IF(N136="zákl. přenesená",J136,0)</f>
        <v>0</v>
      </c>
      <c r="BH136" s="160">
        <f>IF(N136="sníž. přenesená",J136,0)</f>
        <v>0</v>
      </c>
      <c r="BI136" s="160">
        <f>IF(N136="nulová",J136,0)</f>
        <v>0</v>
      </c>
      <c r="BJ136" s="12" t="s">
        <v>75</v>
      </c>
      <c r="BK136" s="160">
        <f>ROUND(I136*H136,2)</f>
        <v>0</v>
      </c>
      <c r="BL136" s="12" t="s">
        <v>174</v>
      </c>
      <c r="BM136" s="159" t="s">
        <v>291</v>
      </c>
    </row>
    <row r="137" spans="2:47" s="96" customFormat="1" ht="12">
      <c r="B137" s="24"/>
      <c r="D137" s="161" t="s">
        <v>176</v>
      </c>
      <c r="F137" s="162" t="s">
        <v>2107</v>
      </c>
      <c r="L137" s="24"/>
      <c r="M137" s="163"/>
      <c r="N137" s="50"/>
      <c r="O137" s="50"/>
      <c r="P137" s="50"/>
      <c r="Q137" s="50"/>
      <c r="R137" s="50"/>
      <c r="S137" s="50"/>
      <c r="T137" s="51"/>
      <c r="AT137" s="12" t="s">
        <v>176</v>
      </c>
      <c r="AU137" s="12" t="s">
        <v>75</v>
      </c>
    </row>
    <row r="138" spans="2:65" s="96" customFormat="1" ht="16.5" customHeight="1">
      <c r="B138" s="24"/>
      <c r="C138" s="149" t="s">
        <v>240</v>
      </c>
      <c r="D138" s="149" t="s">
        <v>169</v>
      </c>
      <c r="E138" s="150" t="s">
        <v>2108</v>
      </c>
      <c r="F138" s="151" t="s">
        <v>2109</v>
      </c>
      <c r="G138" s="152" t="s">
        <v>941</v>
      </c>
      <c r="H138" s="153">
        <v>4</v>
      </c>
      <c r="I138" s="3"/>
      <c r="J138" s="154">
        <f>ROUND(I138*H138,2)</f>
        <v>0</v>
      </c>
      <c r="K138" s="151" t="s">
        <v>1</v>
      </c>
      <c r="L138" s="24"/>
      <c r="M138" s="155" t="s">
        <v>1</v>
      </c>
      <c r="N138" s="156" t="s">
        <v>33</v>
      </c>
      <c r="O138" s="157">
        <v>0</v>
      </c>
      <c r="P138" s="157">
        <f>O138*H138</f>
        <v>0</v>
      </c>
      <c r="Q138" s="157">
        <v>0</v>
      </c>
      <c r="R138" s="157">
        <f>Q138*H138</f>
        <v>0</v>
      </c>
      <c r="S138" s="157">
        <v>0</v>
      </c>
      <c r="T138" s="158">
        <f>S138*H138</f>
        <v>0</v>
      </c>
      <c r="AR138" s="159" t="s">
        <v>174</v>
      </c>
      <c r="AT138" s="159" t="s">
        <v>169</v>
      </c>
      <c r="AU138" s="159" t="s">
        <v>75</v>
      </c>
      <c r="AY138" s="12" t="s">
        <v>167</v>
      </c>
      <c r="BE138" s="160">
        <f>IF(N138="základní",J138,0)</f>
        <v>0</v>
      </c>
      <c r="BF138" s="160">
        <f>IF(N138="snížená",J138,0)</f>
        <v>0</v>
      </c>
      <c r="BG138" s="160">
        <f>IF(N138="zákl. přenesená",J138,0)</f>
        <v>0</v>
      </c>
      <c r="BH138" s="160">
        <f>IF(N138="sníž. přenesená",J138,0)</f>
        <v>0</v>
      </c>
      <c r="BI138" s="160">
        <f>IF(N138="nulová",J138,0)</f>
        <v>0</v>
      </c>
      <c r="BJ138" s="12" t="s">
        <v>75</v>
      </c>
      <c r="BK138" s="160">
        <f>ROUND(I138*H138,2)</f>
        <v>0</v>
      </c>
      <c r="BL138" s="12" t="s">
        <v>174</v>
      </c>
      <c r="BM138" s="159" t="s">
        <v>301</v>
      </c>
    </row>
    <row r="139" spans="2:47" s="96" customFormat="1" ht="12">
      <c r="B139" s="24"/>
      <c r="D139" s="161" t="s">
        <v>176</v>
      </c>
      <c r="F139" s="162" t="s">
        <v>2109</v>
      </c>
      <c r="L139" s="24"/>
      <c r="M139" s="163"/>
      <c r="N139" s="50"/>
      <c r="O139" s="50"/>
      <c r="P139" s="50"/>
      <c r="Q139" s="50"/>
      <c r="R139" s="50"/>
      <c r="S139" s="50"/>
      <c r="T139" s="51"/>
      <c r="AT139" s="12" t="s">
        <v>176</v>
      </c>
      <c r="AU139" s="12" t="s">
        <v>75</v>
      </c>
    </row>
    <row r="140" spans="2:65" s="96" customFormat="1" ht="16.5" customHeight="1">
      <c r="B140" s="24"/>
      <c r="C140" s="149" t="s">
        <v>13</v>
      </c>
      <c r="D140" s="149" t="s">
        <v>169</v>
      </c>
      <c r="E140" s="150" t="s">
        <v>2110</v>
      </c>
      <c r="F140" s="151" t="s">
        <v>2111</v>
      </c>
      <c r="G140" s="152" t="s">
        <v>941</v>
      </c>
      <c r="H140" s="153">
        <v>1</v>
      </c>
      <c r="I140" s="3"/>
      <c r="J140" s="154">
        <f>ROUND(I140*H140,2)</f>
        <v>0</v>
      </c>
      <c r="K140" s="151" t="s">
        <v>1</v>
      </c>
      <c r="L140" s="24"/>
      <c r="M140" s="155" t="s">
        <v>1</v>
      </c>
      <c r="N140" s="156" t="s">
        <v>33</v>
      </c>
      <c r="O140" s="157">
        <v>0</v>
      </c>
      <c r="P140" s="157">
        <f>O140*H140</f>
        <v>0</v>
      </c>
      <c r="Q140" s="157">
        <v>0</v>
      </c>
      <c r="R140" s="157">
        <f>Q140*H140</f>
        <v>0</v>
      </c>
      <c r="S140" s="157">
        <v>0</v>
      </c>
      <c r="T140" s="158">
        <f>S140*H140</f>
        <v>0</v>
      </c>
      <c r="AR140" s="159" t="s">
        <v>174</v>
      </c>
      <c r="AT140" s="159" t="s">
        <v>169</v>
      </c>
      <c r="AU140" s="159" t="s">
        <v>75</v>
      </c>
      <c r="AY140" s="12" t="s">
        <v>167</v>
      </c>
      <c r="BE140" s="160">
        <f>IF(N140="základní",J140,0)</f>
        <v>0</v>
      </c>
      <c r="BF140" s="160">
        <f>IF(N140="snížená",J140,0)</f>
        <v>0</v>
      </c>
      <c r="BG140" s="160">
        <f>IF(N140="zákl. přenesená",J140,0)</f>
        <v>0</v>
      </c>
      <c r="BH140" s="160">
        <f>IF(N140="sníž. přenesená",J140,0)</f>
        <v>0</v>
      </c>
      <c r="BI140" s="160">
        <f>IF(N140="nulová",J140,0)</f>
        <v>0</v>
      </c>
      <c r="BJ140" s="12" t="s">
        <v>75</v>
      </c>
      <c r="BK140" s="160">
        <f>ROUND(I140*H140,2)</f>
        <v>0</v>
      </c>
      <c r="BL140" s="12" t="s">
        <v>174</v>
      </c>
      <c r="BM140" s="159" t="s">
        <v>321</v>
      </c>
    </row>
    <row r="141" spans="2:47" s="96" customFormat="1" ht="12">
      <c r="B141" s="24"/>
      <c r="D141" s="161" t="s">
        <v>176</v>
      </c>
      <c r="F141" s="162" t="s">
        <v>2111</v>
      </c>
      <c r="L141" s="24"/>
      <c r="M141" s="163"/>
      <c r="N141" s="50"/>
      <c r="O141" s="50"/>
      <c r="P141" s="50"/>
      <c r="Q141" s="50"/>
      <c r="R141" s="50"/>
      <c r="S141" s="50"/>
      <c r="T141" s="51"/>
      <c r="AT141" s="12" t="s">
        <v>176</v>
      </c>
      <c r="AU141" s="12" t="s">
        <v>75</v>
      </c>
    </row>
    <row r="142" spans="2:65" s="96" customFormat="1" ht="16.5" customHeight="1">
      <c r="B142" s="24"/>
      <c r="C142" s="149" t="s">
        <v>251</v>
      </c>
      <c r="D142" s="149" t="s">
        <v>169</v>
      </c>
      <c r="E142" s="150" t="s">
        <v>2112</v>
      </c>
      <c r="F142" s="151" t="s">
        <v>2113</v>
      </c>
      <c r="G142" s="152" t="s">
        <v>941</v>
      </c>
      <c r="H142" s="153">
        <v>4</v>
      </c>
      <c r="I142" s="3"/>
      <c r="J142" s="154">
        <f>ROUND(I142*H142,2)</f>
        <v>0</v>
      </c>
      <c r="K142" s="151" t="s">
        <v>1</v>
      </c>
      <c r="L142" s="24"/>
      <c r="M142" s="155" t="s">
        <v>1</v>
      </c>
      <c r="N142" s="156" t="s">
        <v>33</v>
      </c>
      <c r="O142" s="157">
        <v>0</v>
      </c>
      <c r="P142" s="157">
        <f>O142*H142</f>
        <v>0</v>
      </c>
      <c r="Q142" s="157">
        <v>0</v>
      </c>
      <c r="R142" s="157">
        <f>Q142*H142</f>
        <v>0</v>
      </c>
      <c r="S142" s="157">
        <v>0</v>
      </c>
      <c r="T142" s="158">
        <f>S142*H142</f>
        <v>0</v>
      </c>
      <c r="AR142" s="159" t="s">
        <v>174</v>
      </c>
      <c r="AT142" s="159" t="s">
        <v>169</v>
      </c>
      <c r="AU142" s="159" t="s">
        <v>75</v>
      </c>
      <c r="AY142" s="12" t="s">
        <v>167</v>
      </c>
      <c r="BE142" s="160">
        <f>IF(N142="základní",J142,0)</f>
        <v>0</v>
      </c>
      <c r="BF142" s="160">
        <f>IF(N142="snížená",J142,0)</f>
        <v>0</v>
      </c>
      <c r="BG142" s="160">
        <f>IF(N142="zákl. přenesená",J142,0)</f>
        <v>0</v>
      </c>
      <c r="BH142" s="160">
        <f>IF(N142="sníž. přenesená",J142,0)</f>
        <v>0</v>
      </c>
      <c r="BI142" s="160">
        <f>IF(N142="nulová",J142,0)</f>
        <v>0</v>
      </c>
      <c r="BJ142" s="12" t="s">
        <v>75</v>
      </c>
      <c r="BK142" s="160">
        <f>ROUND(I142*H142,2)</f>
        <v>0</v>
      </c>
      <c r="BL142" s="12" t="s">
        <v>174</v>
      </c>
      <c r="BM142" s="159" t="s">
        <v>339</v>
      </c>
    </row>
    <row r="143" spans="2:47" s="96" customFormat="1" ht="12">
      <c r="B143" s="24"/>
      <c r="D143" s="161" t="s">
        <v>176</v>
      </c>
      <c r="F143" s="162" t="s">
        <v>2113</v>
      </c>
      <c r="L143" s="24"/>
      <c r="M143" s="163"/>
      <c r="N143" s="50"/>
      <c r="O143" s="50"/>
      <c r="P143" s="50"/>
      <c r="Q143" s="50"/>
      <c r="R143" s="50"/>
      <c r="S143" s="50"/>
      <c r="T143" s="51"/>
      <c r="AT143" s="12" t="s">
        <v>176</v>
      </c>
      <c r="AU143" s="12" t="s">
        <v>75</v>
      </c>
    </row>
    <row r="144" spans="2:65" s="96" customFormat="1" ht="16.5" customHeight="1">
      <c r="B144" s="24"/>
      <c r="C144" s="149" t="s">
        <v>257</v>
      </c>
      <c r="D144" s="149" t="s">
        <v>169</v>
      </c>
      <c r="E144" s="150" t="s">
        <v>2114</v>
      </c>
      <c r="F144" s="151" t="s">
        <v>2115</v>
      </c>
      <c r="G144" s="152" t="s">
        <v>941</v>
      </c>
      <c r="H144" s="153">
        <v>3</v>
      </c>
      <c r="I144" s="3"/>
      <c r="J144" s="154">
        <f>ROUND(I144*H144,2)</f>
        <v>0</v>
      </c>
      <c r="K144" s="151" t="s">
        <v>1</v>
      </c>
      <c r="L144" s="24"/>
      <c r="M144" s="155" t="s">
        <v>1</v>
      </c>
      <c r="N144" s="156" t="s">
        <v>33</v>
      </c>
      <c r="O144" s="157">
        <v>0</v>
      </c>
      <c r="P144" s="157">
        <f>O144*H144</f>
        <v>0</v>
      </c>
      <c r="Q144" s="157">
        <v>0</v>
      </c>
      <c r="R144" s="157">
        <f>Q144*H144</f>
        <v>0</v>
      </c>
      <c r="S144" s="157">
        <v>0</v>
      </c>
      <c r="T144" s="158">
        <f>S144*H144</f>
        <v>0</v>
      </c>
      <c r="AR144" s="159" t="s">
        <v>174</v>
      </c>
      <c r="AT144" s="159" t="s">
        <v>169</v>
      </c>
      <c r="AU144" s="159" t="s">
        <v>75</v>
      </c>
      <c r="AY144" s="12" t="s">
        <v>167</v>
      </c>
      <c r="BE144" s="160">
        <f>IF(N144="základní",J144,0)</f>
        <v>0</v>
      </c>
      <c r="BF144" s="160">
        <f>IF(N144="snížená",J144,0)</f>
        <v>0</v>
      </c>
      <c r="BG144" s="160">
        <f>IF(N144="zákl. přenesená",J144,0)</f>
        <v>0</v>
      </c>
      <c r="BH144" s="160">
        <f>IF(N144="sníž. přenesená",J144,0)</f>
        <v>0</v>
      </c>
      <c r="BI144" s="160">
        <f>IF(N144="nulová",J144,0)</f>
        <v>0</v>
      </c>
      <c r="BJ144" s="12" t="s">
        <v>75</v>
      </c>
      <c r="BK144" s="160">
        <f>ROUND(I144*H144,2)</f>
        <v>0</v>
      </c>
      <c r="BL144" s="12" t="s">
        <v>174</v>
      </c>
      <c r="BM144" s="159" t="s">
        <v>364</v>
      </c>
    </row>
    <row r="145" spans="2:47" s="96" customFormat="1" ht="12">
      <c r="B145" s="24"/>
      <c r="D145" s="161" t="s">
        <v>176</v>
      </c>
      <c r="F145" s="162" t="s">
        <v>2115</v>
      </c>
      <c r="L145" s="24"/>
      <c r="M145" s="163"/>
      <c r="N145" s="50"/>
      <c r="O145" s="50"/>
      <c r="P145" s="50"/>
      <c r="Q145" s="50"/>
      <c r="R145" s="50"/>
      <c r="S145" s="50"/>
      <c r="T145" s="51"/>
      <c r="AT145" s="12" t="s">
        <v>176</v>
      </c>
      <c r="AU145" s="12" t="s">
        <v>75</v>
      </c>
    </row>
    <row r="146" spans="2:65" s="96" customFormat="1" ht="24" customHeight="1">
      <c r="B146" s="24"/>
      <c r="C146" s="149" t="s">
        <v>272</v>
      </c>
      <c r="D146" s="149" t="s">
        <v>169</v>
      </c>
      <c r="E146" s="150" t="s">
        <v>2116</v>
      </c>
      <c r="F146" s="151" t="s">
        <v>2117</v>
      </c>
      <c r="G146" s="152" t="s">
        <v>941</v>
      </c>
      <c r="H146" s="153">
        <v>1</v>
      </c>
      <c r="I146" s="3"/>
      <c r="J146" s="154">
        <f>ROUND(I146*H146,2)</f>
        <v>0</v>
      </c>
      <c r="K146" s="151" t="s">
        <v>1</v>
      </c>
      <c r="L146" s="24"/>
      <c r="M146" s="155" t="s">
        <v>1</v>
      </c>
      <c r="N146" s="156" t="s">
        <v>33</v>
      </c>
      <c r="O146" s="157">
        <v>0</v>
      </c>
      <c r="P146" s="157">
        <f>O146*H146</f>
        <v>0</v>
      </c>
      <c r="Q146" s="157">
        <v>0</v>
      </c>
      <c r="R146" s="157">
        <f>Q146*H146</f>
        <v>0</v>
      </c>
      <c r="S146" s="157">
        <v>0</v>
      </c>
      <c r="T146" s="158">
        <f>S146*H146</f>
        <v>0</v>
      </c>
      <c r="AR146" s="159" t="s">
        <v>174</v>
      </c>
      <c r="AT146" s="159" t="s">
        <v>169</v>
      </c>
      <c r="AU146" s="159" t="s">
        <v>75</v>
      </c>
      <c r="AY146" s="12" t="s">
        <v>167</v>
      </c>
      <c r="BE146" s="160">
        <f>IF(N146="základní",J146,0)</f>
        <v>0</v>
      </c>
      <c r="BF146" s="160">
        <f>IF(N146="snížená",J146,0)</f>
        <v>0</v>
      </c>
      <c r="BG146" s="160">
        <f>IF(N146="zákl. přenesená",J146,0)</f>
        <v>0</v>
      </c>
      <c r="BH146" s="160">
        <f>IF(N146="sníž. přenesená",J146,0)</f>
        <v>0</v>
      </c>
      <c r="BI146" s="160">
        <f>IF(N146="nulová",J146,0)</f>
        <v>0</v>
      </c>
      <c r="BJ146" s="12" t="s">
        <v>75</v>
      </c>
      <c r="BK146" s="160">
        <f>ROUND(I146*H146,2)</f>
        <v>0</v>
      </c>
      <c r="BL146" s="12" t="s">
        <v>174</v>
      </c>
      <c r="BM146" s="159" t="s">
        <v>377</v>
      </c>
    </row>
    <row r="147" spans="2:47" s="96" customFormat="1" ht="12">
      <c r="B147" s="24"/>
      <c r="D147" s="161" t="s">
        <v>176</v>
      </c>
      <c r="F147" s="162" t="s">
        <v>2117</v>
      </c>
      <c r="L147" s="24"/>
      <c r="M147" s="163"/>
      <c r="N147" s="50"/>
      <c r="O147" s="50"/>
      <c r="P147" s="50"/>
      <c r="Q147" s="50"/>
      <c r="R147" s="50"/>
      <c r="S147" s="50"/>
      <c r="T147" s="51"/>
      <c r="AT147" s="12" t="s">
        <v>176</v>
      </c>
      <c r="AU147" s="12" t="s">
        <v>75</v>
      </c>
    </row>
    <row r="148" spans="2:65" s="96" customFormat="1" ht="16.5" customHeight="1">
      <c r="B148" s="24"/>
      <c r="C148" s="149" t="s">
        <v>279</v>
      </c>
      <c r="D148" s="149" t="s">
        <v>169</v>
      </c>
      <c r="E148" s="150" t="s">
        <v>2118</v>
      </c>
      <c r="F148" s="151" t="s">
        <v>2119</v>
      </c>
      <c r="G148" s="152" t="s">
        <v>208</v>
      </c>
      <c r="H148" s="153">
        <v>0.9</v>
      </c>
      <c r="I148" s="3"/>
      <c r="J148" s="154">
        <f>ROUND(I148*H148,2)</f>
        <v>0</v>
      </c>
      <c r="K148" s="151" t="s">
        <v>1</v>
      </c>
      <c r="L148" s="24"/>
      <c r="M148" s="155" t="s">
        <v>1</v>
      </c>
      <c r="N148" s="156" t="s">
        <v>33</v>
      </c>
      <c r="O148" s="157">
        <v>0</v>
      </c>
      <c r="P148" s="157">
        <f>O148*H148</f>
        <v>0</v>
      </c>
      <c r="Q148" s="157">
        <v>0</v>
      </c>
      <c r="R148" s="157">
        <f>Q148*H148</f>
        <v>0</v>
      </c>
      <c r="S148" s="157">
        <v>0</v>
      </c>
      <c r="T148" s="158">
        <f>S148*H148</f>
        <v>0</v>
      </c>
      <c r="AR148" s="159" t="s">
        <v>174</v>
      </c>
      <c r="AT148" s="159" t="s">
        <v>169</v>
      </c>
      <c r="AU148" s="159" t="s">
        <v>75</v>
      </c>
      <c r="AY148" s="12" t="s">
        <v>167</v>
      </c>
      <c r="BE148" s="160">
        <f>IF(N148="základní",J148,0)</f>
        <v>0</v>
      </c>
      <c r="BF148" s="160">
        <f>IF(N148="snížená",J148,0)</f>
        <v>0</v>
      </c>
      <c r="BG148" s="160">
        <f>IF(N148="zákl. přenesená",J148,0)</f>
        <v>0</v>
      </c>
      <c r="BH148" s="160">
        <f>IF(N148="sníž. přenesená",J148,0)</f>
        <v>0</v>
      </c>
      <c r="BI148" s="160">
        <f>IF(N148="nulová",J148,0)</f>
        <v>0</v>
      </c>
      <c r="BJ148" s="12" t="s">
        <v>75</v>
      </c>
      <c r="BK148" s="160">
        <f>ROUND(I148*H148,2)</f>
        <v>0</v>
      </c>
      <c r="BL148" s="12" t="s">
        <v>174</v>
      </c>
      <c r="BM148" s="159" t="s">
        <v>403</v>
      </c>
    </row>
    <row r="149" spans="2:47" s="96" customFormat="1" ht="12">
      <c r="B149" s="24"/>
      <c r="D149" s="161" t="s">
        <v>176</v>
      </c>
      <c r="F149" s="162" t="s">
        <v>2119</v>
      </c>
      <c r="L149" s="24"/>
      <c r="M149" s="163"/>
      <c r="N149" s="50"/>
      <c r="O149" s="50"/>
      <c r="P149" s="50"/>
      <c r="Q149" s="50"/>
      <c r="R149" s="50"/>
      <c r="S149" s="50"/>
      <c r="T149" s="51"/>
      <c r="AT149" s="12" t="s">
        <v>176</v>
      </c>
      <c r="AU149" s="12" t="s">
        <v>75</v>
      </c>
    </row>
    <row r="150" spans="2:65" s="96" customFormat="1" ht="16.5" customHeight="1">
      <c r="B150" s="24"/>
      <c r="C150" s="149" t="s">
        <v>8</v>
      </c>
      <c r="D150" s="149" t="s">
        <v>169</v>
      </c>
      <c r="E150" s="150" t="s">
        <v>2120</v>
      </c>
      <c r="F150" s="151" t="s">
        <v>2121</v>
      </c>
      <c r="G150" s="152" t="s">
        <v>727</v>
      </c>
      <c r="H150" s="153">
        <v>1</v>
      </c>
      <c r="I150" s="3"/>
      <c r="J150" s="154">
        <f>ROUND(I150*H150,2)</f>
        <v>0</v>
      </c>
      <c r="K150" s="151" t="s">
        <v>1</v>
      </c>
      <c r="L150" s="24"/>
      <c r="M150" s="155" t="s">
        <v>1</v>
      </c>
      <c r="N150" s="156" t="s">
        <v>33</v>
      </c>
      <c r="O150" s="157">
        <v>0</v>
      </c>
      <c r="P150" s="157">
        <f>O150*H150</f>
        <v>0</v>
      </c>
      <c r="Q150" s="157">
        <v>0</v>
      </c>
      <c r="R150" s="157">
        <f>Q150*H150</f>
        <v>0</v>
      </c>
      <c r="S150" s="157">
        <v>0</v>
      </c>
      <c r="T150" s="158">
        <f>S150*H150</f>
        <v>0</v>
      </c>
      <c r="AR150" s="159" t="s">
        <v>174</v>
      </c>
      <c r="AT150" s="159" t="s">
        <v>169</v>
      </c>
      <c r="AU150" s="159" t="s">
        <v>75</v>
      </c>
      <c r="AY150" s="12" t="s">
        <v>167</v>
      </c>
      <c r="BE150" s="160">
        <f>IF(N150="základní",J150,0)</f>
        <v>0</v>
      </c>
      <c r="BF150" s="160">
        <f>IF(N150="snížená",J150,0)</f>
        <v>0</v>
      </c>
      <c r="BG150" s="160">
        <f>IF(N150="zákl. přenesená",J150,0)</f>
        <v>0</v>
      </c>
      <c r="BH150" s="160">
        <f>IF(N150="sníž. přenesená",J150,0)</f>
        <v>0</v>
      </c>
      <c r="BI150" s="160">
        <f>IF(N150="nulová",J150,0)</f>
        <v>0</v>
      </c>
      <c r="BJ150" s="12" t="s">
        <v>75</v>
      </c>
      <c r="BK150" s="160">
        <f>ROUND(I150*H150,2)</f>
        <v>0</v>
      </c>
      <c r="BL150" s="12" t="s">
        <v>174</v>
      </c>
      <c r="BM150" s="159" t="s">
        <v>423</v>
      </c>
    </row>
    <row r="151" spans="2:47" s="96" customFormat="1" ht="12">
      <c r="B151" s="24"/>
      <c r="D151" s="161" t="s">
        <v>176</v>
      </c>
      <c r="F151" s="162" t="s">
        <v>2121</v>
      </c>
      <c r="L151" s="24"/>
      <c r="M151" s="163"/>
      <c r="N151" s="50"/>
      <c r="O151" s="50"/>
      <c r="P151" s="50"/>
      <c r="Q151" s="50"/>
      <c r="R151" s="50"/>
      <c r="S151" s="50"/>
      <c r="T151" s="51"/>
      <c r="AT151" s="12" t="s">
        <v>176</v>
      </c>
      <c r="AU151" s="12" t="s">
        <v>75</v>
      </c>
    </row>
    <row r="152" spans="2:65" s="96" customFormat="1" ht="16.5" customHeight="1">
      <c r="B152" s="24"/>
      <c r="C152" s="149" t="s">
        <v>291</v>
      </c>
      <c r="D152" s="149" t="s">
        <v>169</v>
      </c>
      <c r="E152" s="150" t="s">
        <v>2122</v>
      </c>
      <c r="F152" s="151" t="s">
        <v>2123</v>
      </c>
      <c r="G152" s="152" t="s">
        <v>727</v>
      </c>
      <c r="H152" s="153">
        <v>2</v>
      </c>
      <c r="I152" s="3"/>
      <c r="J152" s="154">
        <f>ROUND(I152*H152,2)</f>
        <v>0</v>
      </c>
      <c r="K152" s="151" t="s">
        <v>1</v>
      </c>
      <c r="L152" s="24"/>
      <c r="M152" s="155" t="s">
        <v>1</v>
      </c>
      <c r="N152" s="156" t="s">
        <v>33</v>
      </c>
      <c r="O152" s="157">
        <v>0</v>
      </c>
      <c r="P152" s="157">
        <f>O152*H152</f>
        <v>0</v>
      </c>
      <c r="Q152" s="157">
        <v>0</v>
      </c>
      <c r="R152" s="157">
        <f>Q152*H152</f>
        <v>0</v>
      </c>
      <c r="S152" s="157">
        <v>0</v>
      </c>
      <c r="T152" s="158">
        <f>S152*H152</f>
        <v>0</v>
      </c>
      <c r="AR152" s="159" t="s">
        <v>174</v>
      </c>
      <c r="AT152" s="159" t="s">
        <v>169</v>
      </c>
      <c r="AU152" s="159" t="s">
        <v>75</v>
      </c>
      <c r="AY152" s="12" t="s">
        <v>167</v>
      </c>
      <c r="BE152" s="160">
        <f>IF(N152="základní",J152,0)</f>
        <v>0</v>
      </c>
      <c r="BF152" s="160">
        <f>IF(N152="snížená",J152,0)</f>
        <v>0</v>
      </c>
      <c r="BG152" s="160">
        <f>IF(N152="zákl. přenesená",J152,0)</f>
        <v>0</v>
      </c>
      <c r="BH152" s="160">
        <f>IF(N152="sníž. přenesená",J152,0)</f>
        <v>0</v>
      </c>
      <c r="BI152" s="160">
        <f>IF(N152="nulová",J152,0)</f>
        <v>0</v>
      </c>
      <c r="BJ152" s="12" t="s">
        <v>75</v>
      </c>
      <c r="BK152" s="160">
        <f>ROUND(I152*H152,2)</f>
        <v>0</v>
      </c>
      <c r="BL152" s="12" t="s">
        <v>174</v>
      </c>
      <c r="BM152" s="159" t="s">
        <v>435</v>
      </c>
    </row>
    <row r="153" spans="2:47" s="96" customFormat="1" ht="12">
      <c r="B153" s="24"/>
      <c r="D153" s="161" t="s">
        <v>176</v>
      </c>
      <c r="F153" s="162" t="s">
        <v>2123</v>
      </c>
      <c r="L153" s="24"/>
      <c r="M153" s="163"/>
      <c r="N153" s="50"/>
      <c r="O153" s="50"/>
      <c r="P153" s="50"/>
      <c r="Q153" s="50"/>
      <c r="R153" s="50"/>
      <c r="S153" s="50"/>
      <c r="T153" s="51"/>
      <c r="AT153" s="12" t="s">
        <v>176</v>
      </c>
      <c r="AU153" s="12" t="s">
        <v>75</v>
      </c>
    </row>
    <row r="154" spans="2:65" s="96" customFormat="1" ht="16.5" customHeight="1">
      <c r="B154" s="24"/>
      <c r="C154" s="149" t="s">
        <v>296</v>
      </c>
      <c r="D154" s="149" t="s">
        <v>169</v>
      </c>
      <c r="E154" s="150" t="s">
        <v>2094</v>
      </c>
      <c r="F154" s="151" t="s">
        <v>2095</v>
      </c>
      <c r="G154" s="152" t="s">
        <v>727</v>
      </c>
      <c r="H154" s="153">
        <v>2</v>
      </c>
      <c r="I154" s="3"/>
      <c r="J154" s="154">
        <f>ROUND(I154*H154,2)</f>
        <v>0</v>
      </c>
      <c r="K154" s="151" t="s">
        <v>1</v>
      </c>
      <c r="L154" s="24"/>
      <c r="M154" s="155" t="s">
        <v>1</v>
      </c>
      <c r="N154" s="156" t="s">
        <v>33</v>
      </c>
      <c r="O154" s="157">
        <v>0</v>
      </c>
      <c r="P154" s="157">
        <f>O154*H154</f>
        <v>0</v>
      </c>
      <c r="Q154" s="157">
        <v>0</v>
      </c>
      <c r="R154" s="157">
        <f>Q154*H154</f>
        <v>0</v>
      </c>
      <c r="S154" s="157">
        <v>0</v>
      </c>
      <c r="T154" s="158">
        <f>S154*H154</f>
        <v>0</v>
      </c>
      <c r="AR154" s="159" t="s">
        <v>174</v>
      </c>
      <c r="AT154" s="159" t="s">
        <v>169</v>
      </c>
      <c r="AU154" s="159" t="s">
        <v>75</v>
      </c>
      <c r="AY154" s="12" t="s">
        <v>167</v>
      </c>
      <c r="BE154" s="160">
        <f>IF(N154="základní",J154,0)</f>
        <v>0</v>
      </c>
      <c r="BF154" s="160">
        <f>IF(N154="snížená",J154,0)</f>
        <v>0</v>
      </c>
      <c r="BG154" s="160">
        <f>IF(N154="zákl. přenesená",J154,0)</f>
        <v>0</v>
      </c>
      <c r="BH154" s="160">
        <f>IF(N154="sníž. přenesená",J154,0)</f>
        <v>0</v>
      </c>
      <c r="BI154" s="160">
        <f>IF(N154="nulová",J154,0)</f>
        <v>0</v>
      </c>
      <c r="BJ154" s="12" t="s">
        <v>75</v>
      </c>
      <c r="BK154" s="160">
        <f>ROUND(I154*H154,2)</f>
        <v>0</v>
      </c>
      <c r="BL154" s="12" t="s">
        <v>174</v>
      </c>
      <c r="BM154" s="159" t="s">
        <v>447</v>
      </c>
    </row>
    <row r="155" spans="2:47" s="96" customFormat="1" ht="12">
      <c r="B155" s="24"/>
      <c r="D155" s="161" t="s">
        <v>176</v>
      </c>
      <c r="F155" s="162" t="s">
        <v>2095</v>
      </c>
      <c r="L155" s="24"/>
      <c r="M155" s="163"/>
      <c r="N155" s="50"/>
      <c r="O155" s="50"/>
      <c r="P155" s="50"/>
      <c r="Q155" s="50"/>
      <c r="R155" s="50"/>
      <c r="S155" s="50"/>
      <c r="T155" s="51"/>
      <c r="AT155" s="12" t="s">
        <v>176</v>
      </c>
      <c r="AU155" s="12" t="s">
        <v>75</v>
      </c>
    </row>
    <row r="156" spans="2:65" s="96" customFormat="1" ht="16.5" customHeight="1">
      <c r="B156" s="24"/>
      <c r="C156" s="149" t="s">
        <v>301</v>
      </c>
      <c r="D156" s="149" t="s">
        <v>169</v>
      </c>
      <c r="E156" s="150" t="s">
        <v>2096</v>
      </c>
      <c r="F156" s="151" t="s">
        <v>2097</v>
      </c>
      <c r="G156" s="152" t="s">
        <v>727</v>
      </c>
      <c r="H156" s="153">
        <v>1.5</v>
      </c>
      <c r="I156" s="3"/>
      <c r="J156" s="154">
        <f>ROUND(I156*H156,2)</f>
        <v>0</v>
      </c>
      <c r="K156" s="151" t="s">
        <v>1</v>
      </c>
      <c r="L156" s="24"/>
      <c r="M156" s="155" t="s">
        <v>1</v>
      </c>
      <c r="N156" s="156" t="s">
        <v>33</v>
      </c>
      <c r="O156" s="157">
        <v>0</v>
      </c>
      <c r="P156" s="157">
        <f>O156*H156</f>
        <v>0</v>
      </c>
      <c r="Q156" s="157">
        <v>0</v>
      </c>
      <c r="R156" s="157">
        <f>Q156*H156</f>
        <v>0</v>
      </c>
      <c r="S156" s="157">
        <v>0</v>
      </c>
      <c r="T156" s="158">
        <f>S156*H156</f>
        <v>0</v>
      </c>
      <c r="AR156" s="159" t="s">
        <v>174</v>
      </c>
      <c r="AT156" s="159" t="s">
        <v>169</v>
      </c>
      <c r="AU156" s="159" t="s">
        <v>75</v>
      </c>
      <c r="AY156" s="12" t="s">
        <v>167</v>
      </c>
      <c r="BE156" s="160">
        <f>IF(N156="základní",J156,0)</f>
        <v>0</v>
      </c>
      <c r="BF156" s="160">
        <f>IF(N156="snížená",J156,0)</f>
        <v>0</v>
      </c>
      <c r="BG156" s="160">
        <f>IF(N156="zákl. přenesená",J156,0)</f>
        <v>0</v>
      </c>
      <c r="BH156" s="160">
        <f>IF(N156="sníž. přenesená",J156,0)</f>
        <v>0</v>
      </c>
      <c r="BI156" s="160">
        <f>IF(N156="nulová",J156,0)</f>
        <v>0</v>
      </c>
      <c r="BJ156" s="12" t="s">
        <v>75</v>
      </c>
      <c r="BK156" s="160">
        <f>ROUND(I156*H156,2)</f>
        <v>0</v>
      </c>
      <c r="BL156" s="12" t="s">
        <v>174</v>
      </c>
      <c r="BM156" s="159" t="s">
        <v>459</v>
      </c>
    </row>
    <row r="157" spans="2:47" s="96" customFormat="1" ht="12">
      <c r="B157" s="24"/>
      <c r="D157" s="161" t="s">
        <v>176</v>
      </c>
      <c r="F157" s="162" t="s">
        <v>2097</v>
      </c>
      <c r="L157" s="24"/>
      <c r="M157" s="163"/>
      <c r="N157" s="50"/>
      <c r="O157" s="50"/>
      <c r="P157" s="50"/>
      <c r="Q157" s="50"/>
      <c r="R157" s="50"/>
      <c r="S157" s="50"/>
      <c r="T157" s="51"/>
      <c r="AT157" s="12" t="s">
        <v>176</v>
      </c>
      <c r="AU157" s="12" t="s">
        <v>75</v>
      </c>
    </row>
    <row r="158" spans="2:65" s="96" customFormat="1" ht="16.5" customHeight="1">
      <c r="B158" s="24"/>
      <c r="C158" s="149" t="s">
        <v>306</v>
      </c>
      <c r="D158" s="149" t="s">
        <v>169</v>
      </c>
      <c r="E158" s="150" t="s">
        <v>2124</v>
      </c>
      <c r="F158" s="151" t="s">
        <v>2125</v>
      </c>
      <c r="G158" s="152" t="s">
        <v>508</v>
      </c>
      <c r="H158" s="153">
        <v>1</v>
      </c>
      <c r="I158" s="3"/>
      <c r="J158" s="154">
        <f>ROUND(I158*H158,2)</f>
        <v>0</v>
      </c>
      <c r="K158" s="151" t="s">
        <v>1</v>
      </c>
      <c r="L158" s="24"/>
      <c r="M158" s="155" t="s">
        <v>1</v>
      </c>
      <c r="N158" s="156" t="s">
        <v>33</v>
      </c>
      <c r="O158" s="157">
        <v>0</v>
      </c>
      <c r="P158" s="157">
        <f>O158*H158</f>
        <v>0</v>
      </c>
      <c r="Q158" s="157">
        <v>0</v>
      </c>
      <c r="R158" s="157">
        <f>Q158*H158</f>
        <v>0</v>
      </c>
      <c r="S158" s="157">
        <v>0</v>
      </c>
      <c r="T158" s="158">
        <f>S158*H158</f>
        <v>0</v>
      </c>
      <c r="AR158" s="159" t="s">
        <v>174</v>
      </c>
      <c r="AT158" s="159" t="s">
        <v>169</v>
      </c>
      <c r="AU158" s="159" t="s">
        <v>75</v>
      </c>
      <c r="AY158" s="12" t="s">
        <v>167</v>
      </c>
      <c r="BE158" s="160">
        <f>IF(N158="základní",J158,0)</f>
        <v>0</v>
      </c>
      <c r="BF158" s="160">
        <f>IF(N158="snížená",J158,0)</f>
        <v>0</v>
      </c>
      <c r="BG158" s="160">
        <f>IF(N158="zákl. přenesená",J158,0)</f>
        <v>0</v>
      </c>
      <c r="BH158" s="160">
        <f>IF(N158="sníž. přenesená",J158,0)</f>
        <v>0</v>
      </c>
      <c r="BI158" s="160">
        <f>IF(N158="nulová",J158,0)</f>
        <v>0</v>
      </c>
      <c r="BJ158" s="12" t="s">
        <v>75</v>
      </c>
      <c r="BK158" s="160">
        <f>ROUND(I158*H158,2)</f>
        <v>0</v>
      </c>
      <c r="BL158" s="12" t="s">
        <v>174</v>
      </c>
      <c r="BM158" s="159" t="s">
        <v>473</v>
      </c>
    </row>
    <row r="159" spans="2:47" s="96" customFormat="1" ht="12">
      <c r="B159" s="24"/>
      <c r="D159" s="161" t="s">
        <v>176</v>
      </c>
      <c r="F159" s="162" t="s">
        <v>2125</v>
      </c>
      <c r="L159" s="24"/>
      <c r="M159" s="163"/>
      <c r="N159" s="50"/>
      <c r="O159" s="50"/>
      <c r="P159" s="50"/>
      <c r="Q159" s="50"/>
      <c r="R159" s="50"/>
      <c r="S159" s="50"/>
      <c r="T159" s="51"/>
      <c r="AT159" s="12" t="s">
        <v>176</v>
      </c>
      <c r="AU159" s="12" t="s">
        <v>75</v>
      </c>
    </row>
    <row r="160" spans="2:65" s="96" customFormat="1" ht="24" customHeight="1">
      <c r="B160" s="24"/>
      <c r="C160" s="149" t="s">
        <v>321</v>
      </c>
      <c r="D160" s="149" t="s">
        <v>169</v>
      </c>
      <c r="E160" s="150" t="s">
        <v>2126</v>
      </c>
      <c r="F160" s="151" t="s">
        <v>2127</v>
      </c>
      <c r="G160" s="152" t="s">
        <v>941</v>
      </c>
      <c r="H160" s="153">
        <v>1</v>
      </c>
      <c r="I160" s="3"/>
      <c r="J160" s="154">
        <f>ROUND(I160*H160,2)</f>
        <v>0</v>
      </c>
      <c r="K160" s="151" t="s">
        <v>1</v>
      </c>
      <c r="L160" s="24"/>
      <c r="M160" s="155" t="s">
        <v>1</v>
      </c>
      <c r="N160" s="156" t="s">
        <v>33</v>
      </c>
      <c r="O160" s="157">
        <v>0</v>
      </c>
      <c r="P160" s="157">
        <f>O160*H160</f>
        <v>0</v>
      </c>
      <c r="Q160" s="157">
        <v>0</v>
      </c>
      <c r="R160" s="157">
        <f>Q160*H160</f>
        <v>0</v>
      </c>
      <c r="S160" s="157">
        <v>0</v>
      </c>
      <c r="T160" s="158">
        <f>S160*H160</f>
        <v>0</v>
      </c>
      <c r="AR160" s="159" t="s">
        <v>174</v>
      </c>
      <c r="AT160" s="159" t="s">
        <v>169</v>
      </c>
      <c r="AU160" s="159" t="s">
        <v>75</v>
      </c>
      <c r="AY160" s="12" t="s">
        <v>167</v>
      </c>
      <c r="BE160" s="160">
        <f>IF(N160="základní",J160,0)</f>
        <v>0</v>
      </c>
      <c r="BF160" s="160">
        <f>IF(N160="snížená",J160,0)</f>
        <v>0</v>
      </c>
      <c r="BG160" s="160">
        <f>IF(N160="zákl. přenesená",J160,0)</f>
        <v>0</v>
      </c>
      <c r="BH160" s="160">
        <f>IF(N160="sníž. přenesená",J160,0)</f>
        <v>0</v>
      </c>
      <c r="BI160" s="160">
        <f>IF(N160="nulová",J160,0)</f>
        <v>0</v>
      </c>
      <c r="BJ160" s="12" t="s">
        <v>75</v>
      </c>
      <c r="BK160" s="160">
        <f>ROUND(I160*H160,2)</f>
        <v>0</v>
      </c>
      <c r="BL160" s="12" t="s">
        <v>174</v>
      </c>
      <c r="BM160" s="159" t="s">
        <v>489</v>
      </c>
    </row>
    <row r="161" spans="2:47" s="96" customFormat="1" ht="12">
      <c r="B161" s="24"/>
      <c r="D161" s="161" t="s">
        <v>176</v>
      </c>
      <c r="F161" s="162" t="s">
        <v>2127</v>
      </c>
      <c r="L161" s="24"/>
      <c r="M161" s="163"/>
      <c r="N161" s="50"/>
      <c r="O161" s="50"/>
      <c r="P161" s="50"/>
      <c r="Q161" s="50"/>
      <c r="R161" s="50"/>
      <c r="S161" s="50"/>
      <c r="T161" s="51"/>
      <c r="AT161" s="12" t="s">
        <v>176</v>
      </c>
      <c r="AU161" s="12" t="s">
        <v>75</v>
      </c>
    </row>
    <row r="162" spans="2:65" s="96" customFormat="1" ht="16.5" customHeight="1">
      <c r="B162" s="24"/>
      <c r="C162" s="149" t="s">
        <v>7</v>
      </c>
      <c r="D162" s="149" t="s">
        <v>169</v>
      </c>
      <c r="E162" s="150" t="s">
        <v>2128</v>
      </c>
      <c r="F162" s="151" t="s">
        <v>2129</v>
      </c>
      <c r="G162" s="152" t="s">
        <v>941</v>
      </c>
      <c r="H162" s="153">
        <v>1</v>
      </c>
      <c r="I162" s="3"/>
      <c r="J162" s="154">
        <f>ROUND(I162*H162,2)</f>
        <v>0</v>
      </c>
      <c r="K162" s="151" t="s">
        <v>1</v>
      </c>
      <c r="L162" s="24"/>
      <c r="M162" s="155" t="s">
        <v>1</v>
      </c>
      <c r="N162" s="156" t="s">
        <v>33</v>
      </c>
      <c r="O162" s="157">
        <v>0</v>
      </c>
      <c r="P162" s="157">
        <f>O162*H162</f>
        <v>0</v>
      </c>
      <c r="Q162" s="157">
        <v>0</v>
      </c>
      <c r="R162" s="157">
        <f>Q162*H162</f>
        <v>0</v>
      </c>
      <c r="S162" s="157">
        <v>0</v>
      </c>
      <c r="T162" s="158">
        <f>S162*H162</f>
        <v>0</v>
      </c>
      <c r="AR162" s="159" t="s">
        <v>174</v>
      </c>
      <c r="AT162" s="159" t="s">
        <v>169</v>
      </c>
      <c r="AU162" s="159" t="s">
        <v>75</v>
      </c>
      <c r="AY162" s="12" t="s">
        <v>167</v>
      </c>
      <c r="BE162" s="160">
        <f>IF(N162="základní",J162,0)</f>
        <v>0</v>
      </c>
      <c r="BF162" s="160">
        <f>IF(N162="snížená",J162,0)</f>
        <v>0</v>
      </c>
      <c r="BG162" s="160">
        <f>IF(N162="zákl. přenesená",J162,0)</f>
        <v>0</v>
      </c>
      <c r="BH162" s="160">
        <f>IF(N162="sníž. přenesená",J162,0)</f>
        <v>0</v>
      </c>
      <c r="BI162" s="160">
        <f>IF(N162="nulová",J162,0)</f>
        <v>0</v>
      </c>
      <c r="BJ162" s="12" t="s">
        <v>75</v>
      </c>
      <c r="BK162" s="160">
        <f>ROUND(I162*H162,2)</f>
        <v>0</v>
      </c>
      <c r="BL162" s="12" t="s">
        <v>174</v>
      </c>
      <c r="BM162" s="159" t="s">
        <v>505</v>
      </c>
    </row>
    <row r="163" spans="2:47" s="96" customFormat="1" ht="12">
      <c r="B163" s="24"/>
      <c r="D163" s="161" t="s">
        <v>176</v>
      </c>
      <c r="F163" s="162" t="s">
        <v>2129</v>
      </c>
      <c r="L163" s="24"/>
      <c r="M163" s="163"/>
      <c r="N163" s="50"/>
      <c r="O163" s="50"/>
      <c r="P163" s="50"/>
      <c r="Q163" s="50"/>
      <c r="R163" s="50"/>
      <c r="S163" s="50"/>
      <c r="T163" s="51"/>
      <c r="AT163" s="12" t="s">
        <v>176</v>
      </c>
      <c r="AU163" s="12" t="s">
        <v>75</v>
      </c>
    </row>
    <row r="164" spans="2:65" s="96" customFormat="1" ht="16.5" customHeight="1">
      <c r="B164" s="24"/>
      <c r="C164" s="149" t="s">
        <v>339</v>
      </c>
      <c r="D164" s="149" t="s">
        <v>169</v>
      </c>
      <c r="E164" s="150" t="s">
        <v>2106</v>
      </c>
      <c r="F164" s="151" t="s">
        <v>2107</v>
      </c>
      <c r="G164" s="152" t="s">
        <v>1031</v>
      </c>
      <c r="H164" s="153">
        <v>3744.515</v>
      </c>
      <c r="I164" s="3"/>
      <c r="J164" s="154">
        <f>ROUND(I164*H164,2)</f>
        <v>0</v>
      </c>
      <c r="K164" s="151" t="s">
        <v>1</v>
      </c>
      <c r="L164" s="24"/>
      <c r="M164" s="155" t="s">
        <v>1</v>
      </c>
      <c r="N164" s="156" t="s">
        <v>33</v>
      </c>
      <c r="O164" s="157">
        <v>0</v>
      </c>
      <c r="P164" s="157">
        <f>O164*H164</f>
        <v>0</v>
      </c>
      <c r="Q164" s="157">
        <v>0</v>
      </c>
      <c r="R164" s="157">
        <f>Q164*H164</f>
        <v>0</v>
      </c>
      <c r="S164" s="157">
        <v>0</v>
      </c>
      <c r="T164" s="158">
        <f>S164*H164</f>
        <v>0</v>
      </c>
      <c r="AR164" s="159" t="s">
        <v>174</v>
      </c>
      <c r="AT164" s="159" t="s">
        <v>169</v>
      </c>
      <c r="AU164" s="159" t="s">
        <v>75</v>
      </c>
      <c r="AY164" s="12" t="s">
        <v>167</v>
      </c>
      <c r="BE164" s="160">
        <f>IF(N164="základní",J164,0)</f>
        <v>0</v>
      </c>
      <c r="BF164" s="160">
        <f>IF(N164="snížená",J164,0)</f>
        <v>0</v>
      </c>
      <c r="BG164" s="160">
        <f>IF(N164="zákl. přenesená",J164,0)</f>
        <v>0</v>
      </c>
      <c r="BH164" s="160">
        <f>IF(N164="sníž. přenesená",J164,0)</f>
        <v>0</v>
      </c>
      <c r="BI164" s="160">
        <f>IF(N164="nulová",J164,0)</f>
        <v>0</v>
      </c>
      <c r="BJ164" s="12" t="s">
        <v>75</v>
      </c>
      <c r="BK164" s="160">
        <f>ROUND(I164*H164,2)</f>
        <v>0</v>
      </c>
      <c r="BL164" s="12" t="s">
        <v>174</v>
      </c>
      <c r="BM164" s="159" t="s">
        <v>519</v>
      </c>
    </row>
    <row r="165" spans="2:47" s="96" customFormat="1" ht="12">
      <c r="B165" s="24"/>
      <c r="D165" s="161" t="s">
        <v>176</v>
      </c>
      <c r="F165" s="162" t="s">
        <v>2107</v>
      </c>
      <c r="L165" s="24"/>
      <c r="M165" s="163"/>
      <c r="N165" s="50"/>
      <c r="O165" s="50"/>
      <c r="P165" s="50"/>
      <c r="Q165" s="50"/>
      <c r="R165" s="50"/>
      <c r="S165" s="50"/>
      <c r="T165" s="51"/>
      <c r="AT165" s="12" t="s">
        <v>176</v>
      </c>
      <c r="AU165" s="12" t="s">
        <v>75</v>
      </c>
    </row>
    <row r="166" spans="2:65" s="96" customFormat="1" ht="16.5" customHeight="1">
      <c r="B166" s="24"/>
      <c r="C166" s="149" t="s">
        <v>344</v>
      </c>
      <c r="D166" s="149" t="s">
        <v>169</v>
      </c>
      <c r="E166" s="150" t="s">
        <v>2130</v>
      </c>
      <c r="F166" s="151" t="s">
        <v>2131</v>
      </c>
      <c r="G166" s="152" t="s">
        <v>941</v>
      </c>
      <c r="H166" s="153">
        <v>1</v>
      </c>
      <c r="I166" s="3"/>
      <c r="J166" s="154">
        <f>ROUND(I166*H166,2)</f>
        <v>0</v>
      </c>
      <c r="K166" s="151" t="s">
        <v>1</v>
      </c>
      <c r="L166" s="24"/>
      <c r="M166" s="155" t="s">
        <v>1</v>
      </c>
      <c r="N166" s="156" t="s">
        <v>33</v>
      </c>
      <c r="O166" s="157">
        <v>0</v>
      </c>
      <c r="P166" s="157">
        <f>O166*H166</f>
        <v>0</v>
      </c>
      <c r="Q166" s="157">
        <v>0</v>
      </c>
      <c r="R166" s="157">
        <f>Q166*H166</f>
        <v>0</v>
      </c>
      <c r="S166" s="157">
        <v>0</v>
      </c>
      <c r="T166" s="158">
        <f>S166*H166</f>
        <v>0</v>
      </c>
      <c r="AR166" s="159" t="s">
        <v>174</v>
      </c>
      <c r="AT166" s="159" t="s">
        <v>169</v>
      </c>
      <c r="AU166" s="159" t="s">
        <v>75</v>
      </c>
      <c r="AY166" s="12" t="s">
        <v>167</v>
      </c>
      <c r="BE166" s="160">
        <f>IF(N166="základní",J166,0)</f>
        <v>0</v>
      </c>
      <c r="BF166" s="160">
        <f>IF(N166="snížená",J166,0)</f>
        <v>0</v>
      </c>
      <c r="BG166" s="160">
        <f>IF(N166="zákl. přenesená",J166,0)</f>
        <v>0</v>
      </c>
      <c r="BH166" s="160">
        <f>IF(N166="sníž. přenesená",J166,0)</f>
        <v>0</v>
      </c>
      <c r="BI166" s="160">
        <f>IF(N166="nulová",J166,0)</f>
        <v>0</v>
      </c>
      <c r="BJ166" s="12" t="s">
        <v>75</v>
      </c>
      <c r="BK166" s="160">
        <f>ROUND(I166*H166,2)</f>
        <v>0</v>
      </c>
      <c r="BL166" s="12" t="s">
        <v>174</v>
      </c>
      <c r="BM166" s="159" t="s">
        <v>533</v>
      </c>
    </row>
    <row r="167" spans="2:47" s="96" customFormat="1" ht="12">
      <c r="B167" s="24"/>
      <c r="D167" s="161" t="s">
        <v>176</v>
      </c>
      <c r="F167" s="162" t="s">
        <v>2131</v>
      </c>
      <c r="L167" s="24"/>
      <c r="M167" s="163"/>
      <c r="N167" s="50"/>
      <c r="O167" s="50"/>
      <c r="P167" s="50"/>
      <c r="Q167" s="50"/>
      <c r="R167" s="50"/>
      <c r="S167" s="50"/>
      <c r="T167" s="51"/>
      <c r="AT167" s="12" t="s">
        <v>176</v>
      </c>
      <c r="AU167" s="12" t="s">
        <v>75</v>
      </c>
    </row>
    <row r="168" spans="2:65" s="96" customFormat="1" ht="16.5" customHeight="1">
      <c r="B168" s="24"/>
      <c r="C168" s="149" t="s">
        <v>364</v>
      </c>
      <c r="D168" s="149" t="s">
        <v>169</v>
      </c>
      <c r="E168" s="150" t="s">
        <v>2132</v>
      </c>
      <c r="F168" s="151" t="s">
        <v>2133</v>
      </c>
      <c r="G168" s="152" t="s">
        <v>941</v>
      </c>
      <c r="H168" s="153">
        <v>4</v>
      </c>
      <c r="I168" s="3"/>
      <c r="J168" s="154">
        <f>ROUND(I168*H168,2)</f>
        <v>0</v>
      </c>
      <c r="K168" s="151" t="s">
        <v>1</v>
      </c>
      <c r="L168" s="24"/>
      <c r="M168" s="155" t="s">
        <v>1</v>
      </c>
      <c r="N168" s="156" t="s">
        <v>33</v>
      </c>
      <c r="O168" s="157">
        <v>0</v>
      </c>
      <c r="P168" s="157">
        <f>O168*H168</f>
        <v>0</v>
      </c>
      <c r="Q168" s="157">
        <v>0</v>
      </c>
      <c r="R168" s="157">
        <f>Q168*H168</f>
        <v>0</v>
      </c>
      <c r="S168" s="157">
        <v>0</v>
      </c>
      <c r="T168" s="158">
        <f>S168*H168</f>
        <v>0</v>
      </c>
      <c r="AR168" s="159" t="s">
        <v>174</v>
      </c>
      <c r="AT168" s="159" t="s">
        <v>169</v>
      </c>
      <c r="AU168" s="159" t="s">
        <v>75</v>
      </c>
      <c r="AY168" s="12" t="s">
        <v>167</v>
      </c>
      <c r="BE168" s="160">
        <f>IF(N168="základní",J168,0)</f>
        <v>0</v>
      </c>
      <c r="BF168" s="160">
        <f>IF(N168="snížená",J168,0)</f>
        <v>0</v>
      </c>
      <c r="BG168" s="160">
        <f>IF(N168="zákl. přenesená",J168,0)</f>
        <v>0</v>
      </c>
      <c r="BH168" s="160">
        <f>IF(N168="sníž. přenesená",J168,0)</f>
        <v>0</v>
      </c>
      <c r="BI168" s="160">
        <f>IF(N168="nulová",J168,0)</f>
        <v>0</v>
      </c>
      <c r="BJ168" s="12" t="s">
        <v>75</v>
      </c>
      <c r="BK168" s="160">
        <f>ROUND(I168*H168,2)</f>
        <v>0</v>
      </c>
      <c r="BL168" s="12" t="s">
        <v>174</v>
      </c>
      <c r="BM168" s="159" t="s">
        <v>547</v>
      </c>
    </row>
    <row r="169" spans="2:47" s="96" customFormat="1" ht="12">
      <c r="B169" s="24"/>
      <c r="D169" s="161" t="s">
        <v>176</v>
      </c>
      <c r="F169" s="162" t="s">
        <v>2133</v>
      </c>
      <c r="L169" s="24"/>
      <c r="M169" s="163"/>
      <c r="N169" s="50"/>
      <c r="O169" s="50"/>
      <c r="P169" s="50"/>
      <c r="Q169" s="50"/>
      <c r="R169" s="50"/>
      <c r="S169" s="50"/>
      <c r="T169" s="51"/>
      <c r="AT169" s="12" t="s">
        <v>176</v>
      </c>
      <c r="AU169" s="12" t="s">
        <v>75</v>
      </c>
    </row>
    <row r="170" spans="2:65" s="96" customFormat="1" ht="16.5" customHeight="1">
      <c r="B170" s="24"/>
      <c r="C170" s="149" t="s">
        <v>370</v>
      </c>
      <c r="D170" s="149" t="s">
        <v>169</v>
      </c>
      <c r="E170" s="150" t="s">
        <v>2134</v>
      </c>
      <c r="F170" s="151" t="s">
        <v>2135</v>
      </c>
      <c r="G170" s="152" t="s">
        <v>941</v>
      </c>
      <c r="H170" s="153">
        <v>1</v>
      </c>
      <c r="I170" s="3"/>
      <c r="J170" s="154">
        <f>ROUND(I170*H170,2)</f>
        <v>0</v>
      </c>
      <c r="K170" s="151" t="s">
        <v>1</v>
      </c>
      <c r="L170" s="24"/>
      <c r="M170" s="155" t="s">
        <v>1</v>
      </c>
      <c r="N170" s="156" t="s">
        <v>33</v>
      </c>
      <c r="O170" s="157">
        <v>0</v>
      </c>
      <c r="P170" s="157">
        <f>O170*H170</f>
        <v>0</v>
      </c>
      <c r="Q170" s="157">
        <v>0</v>
      </c>
      <c r="R170" s="157">
        <f>Q170*H170</f>
        <v>0</v>
      </c>
      <c r="S170" s="157">
        <v>0</v>
      </c>
      <c r="T170" s="158">
        <f>S170*H170</f>
        <v>0</v>
      </c>
      <c r="AR170" s="159" t="s">
        <v>174</v>
      </c>
      <c r="AT170" s="159" t="s">
        <v>169</v>
      </c>
      <c r="AU170" s="159" t="s">
        <v>75</v>
      </c>
      <c r="AY170" s="12" t="s">
        <v>167</v>
      </c>
      <c r="BE170" s="160">
        <f>IF(N170="základní",J170,0)</f>
        <v>0</v>
      </c>
      <c r="BF170" s="160">
        <f>IF(N170="snížená",J170,0)</f>
        <v>0</v>
      </c>
      <c r="BG170" s="160">
        <f>IF(N170="zákl. přenesená",J170,0)</f>
        <v>0</v>
      </c>
      <c r="BH170" s="160">
        <f>IF(N170="sníž. přenesená",J170,0)</f>
        <v>0</v>
      </c>
      <c r="BI170" s="160">
        <f>IF(N170="nulová",J170,0)</f>
        <v>0</v>
      </c>
      <c r="BJ170" s="12" t="s">
        <v>75</v>
      </c>
      <c r="BK170" s="160">
        <f>ROUND(I170*H170,2)</f>
        <v>0</v>
      </c>
      <c r="BL170" s="12" t="s">
        <v>174</v>
      </c>
      <c r="BM170" s="159" t="s">
        <v>564</v>
      </c>
    </row>
    <row r="171" spans="2:47" s="96" customFormat="1" ht="12">
      <c r="B171" s="24"/>
      <c r="D171" s="161" t="s">
        <v>176</v>
      </c>
      <c r="F171" s="162" t="s">
        <v>2135</v>
      </c>
      <c r="L171" s="24"/>
      <c r="M171" s="163"/>
      <c r="N171" s="50"/>
      <c r="O171" s="50"/>
      <c r="P171" s="50"/>
      <c r="Q171" s="50"/>
      <c r="R171" s="50"/>
      <c r="S171" s="50"/>
      <c r="T171" s="51"/>
      <c r="AT171" s="12" t="s">
        <v>176</v>
      </c>
      <c r="AU171" s="12" t="s">
        <v>75</v>
      </c>
    </row>
    <row r="172" spans="2:65" s="96" customFormat="1" ht="16.5" customHeight="1">
      <c r="B172" s="24"/>
      <c r="C172" s="149" t="s">
        <v>377</v>
      </c>
      <c r="D172" s="149" t="s">
        <v>169</v>
      </c>
      <c r="E172" s="150" t="s">
        <v>2136</v>
      </c>
      <c r="F172" s="151" t="s">
        <v>2137</v>
      </c>
      <c r="G172" s="152" t="s">
        <v>941</v>
      </c>
      <c r="H172" s="153">
        <v>1</v>
      </c>
      <c r="I172" s="3"/>
      <c r="J172" s="154">
        <f>ROUND(I172*H172,2)</f>
        <v>0</v>
      </c>
      <c r="K172" s="151" t="s">
        <v>1</v>
      </c>
      <c r="L172" s="24"/>
      <c r="M172" s="155" t="s">
        <v>1</v>
      </c>
      <c r="N172" s="156" t="s">
        <v>33</v>
      </c>
      <c r="O172" s="157">
        <v>0</v>
      </c>
      <c r="P172" s="157">
        <f>O172*H172</f>
        <v>0</v>
      </c>
      <c r="Q172" s="157">
        <v>0</v>
      </c>
      <c r="R172" s="157">
        <f>Q172*H172</f>
        <v>0</v>
      </c>
      <c r="S172" s="157">
        <v>0</v>
      </c>
      <c r="T172" s="158">
        <f>S172*H172</f>
        <v>0</v>
      </c>
      <c r="AR172" s="159" t="s">
        <v>174</v>
      </c>
      <c r="AT172" s="159" t="s">
        <v>169</v>
      </c>
      <c r="AU172" s="159" t="s">
        <v>75</v>
      </c>
      <c r="AY172" s="12" t="s">
        <v>167</v>
      </c>
      <c r="BE172" s="160">
        <f>IF(N172="základní",J172,0)</f>
        <v>0</v>
      </c>
      <c r="BF172" s="160">
        <f>IF(N172="snížená",J172,0)</f>
        <v>0</v>
      </c>
      <c r="BG172" s="160">
        <f>IF(N172="zákl. přenesená",J172,0)</f>
        <v>0</v>
      </c>
      <c r="BH172" s="160">
        <f>IF(N172="sníž. přenesená",J172,0)</f>
        <v>0</v>
      </c>
      <c r="BI172" s="160">
        <f>IF(N172="nulová",J172,0)</f>
        <v>0</v>
      </c>
      <c r="BJ172" s="12" t="s">
        <v>75</v>
      </c>
      <c r="BK172" s="160">
        <f>ROUND(I172*H172,2)</f>
        <v>0</v>
      </c>
      <c r="BL172" s="12" t="s">
        <v>174</v>
      </c>
      <c r="BM172" s="159" t="s">
        <v>577</v>
      </c>
    </row>
    <row r="173" spans="2:47" s="96" customFormat="1" ht="12">
      <c r="B173" s="24"/>
      <c r="D173" s="161" t="s">
        <v>176</v>
      </c>
      <c r="F173" s="162" t="s">
        <v>2137</v>
      </c>
      <c r="L173" s="24"/>
      <c r="M173" s="163"/>
      <c r="N173" s="50"/>
      <c r="O173" s="50"/>
      <c r="P173" s="50"/>
      <c r="Q173" s="50"/>
      <c r="R173" s="50"/>
      <c r="S173" s="50"/>
      <c r="T173" s="51"/>
      <c r="AT173" s="12" t="s">
        <v>176</v>
      </c>
      <c r="AU173" s="12" t="s">
        <v>75</v>
      </c>
    </row>
    <row r="174" spans="2:65" s="96" customFormat="1" ht="16.5" customHeight="1">
      <c r="B174" s="24"/>
      <c r="C174" s="149" t="s">
        <v>393</v>
      </c>
      <c r="D174" s="149" t="s">
        <v>169</v>
      </c>
      <c r="E174" s="150" t="s">
        <v>2096</v>
      </c>
      <c r="F174" s="151" t="s">
        <v>2097</v>
      </c>
      <c r="G174" s="152" t="s">
        <v>727</v>
      </c>
      <c r="H174" s="153">
        <v>0.5</v>
      </c>
      <c r="I174" s="3"/>
      <c r="J174" s="154">
        <f>ROUND(I174*H174,2)</f>
        <v>0</v>
      </c>
      <c r="K174" s="151" t="s">
        <v>1</v>
      </c>
      <c r="L174" s="24"/>
      <c r="M174" s="155" t="s">
        <v>1</v>
      </c>
      <c r="N174" s="156" t="s">
        <v>33</v>
      </c>
      <c r="O174" s="157">
        <v>0</v>
      </c>
      <c r="P174" s="157">
        <f>O174*H174</f>
        <v>0</v>
      </c>
      <c r="Q174" s="157">
        <v>0</v>
      </c>
      <c r="R174" s="157">
        <f>Q174*H174</f>
        <v>0</v>
      </c>
      <c r="S174" s="157">
        <v>0</v>
      </c>
      <c r="T174" s="158">
        <f>S174*H174</f>
        <v>0</v>
      </c>
      <c r="AR174" s="159" t="s">
        <v>174</v>
      </c>
      <c r="AT174" s="159" t="s">
        <v>169</v>
      </c>
      <c r="AU174" s="159" t="s">
        <v>75</v>
      </c>
      <c r="AY174" s="12" t="s">
        <v>167</v>
      </c>
      <c r="BE174" s="160">
        <f>IF(N174="základní",J174,0)</f>
        <v>0</v>
      </c>
      <c r="BF174" s="160">
        <f>IF(N174="snížená",J174,0)</f>
        <v>0</v>
      </c>
      <c r="BG174" s="160">
        <f>IF(N174="zákl. přenesená",J174,0)</f>
        <v>0</v>
      </c>
      <c r="BH174" s="160">
        <f>IF(N174="sníž. přenesená",J174,0)</f>
        <v>0</v>
      </c>
      <c r="BI174" s="160">
        <f>IF(N174="nulová",J174,0)</f>
        <v>0</v>
      </c>
      <c r="BJ174" s="12" t="s">
        <v>75</v>
      </c>
      <c r="BK174" s="160">
        <f>ROUND(I174*H174,2)</f>
        <v>0</v>
      </c>
      <c r="BL174" s="12" t="s">
        <v>174</v>
      </c>
      <c r="BM174" s="159" t="s">
        <v>590</v>
      </c>
    </row>
    <row r="175" spans="2:47" s="96" customFormat="1" ht="12">
      <c r="B175" s="24"/>
      <c r="D175" s="161" t="s">
        <v>176</v>
      </c>
      <c r="F175" s="162" t="s">
        <v>2097</v>
      </c>
      <c r="L175" s="24"/>
      <c r="M175" s="163"/>
      <c r="N175" s="50"/>
      <c r="O175" s="50"/>
      <c r="P175" s="50"/>
      <c r="Q175" s="50"/>
      <c r="R175" s="50"/>
      <c r="S175" s="50"/>
      <c r="T175" s="51"/>
      <c r="AT175" s="12" t="s">
        <v>176</v>
      </c>
      <c r="AU175" s="12" t="s">
        <v>75</v>
      </c>
    </row>
    <row r="176" spans="2:65" s="96" customFormat="1" ht="16.5" customHeight="1">
      <c r="B176" s="24"/>
      <c r="C176" s="149" t="s">
        <v>403</v>
      </c>
      <c r="D176" s="149" t="s">
        <v>169</v>
      </c>
      <c r="E176" s="150" t="s">
        <v>2106</v>
      </c>
      <c r="F176" s="151" t="s">
        <v>2107</v>
      </c>
      <c r="G176" s="152" t="s">
        <v>1031</v>
      </c>
      <c r="H176" s="153">
        <v>3744.515</v>
      </c>
      <c r="I176" s="3"/>
      <c r="J176" s="154">
        <f>ROUND(I176*H176,2)</f>
        <v>0</v>
      </c>
      <c r="K176" s="151" t="s">
        <v>1</v>
      </c>
      <c r="L176" s="24"/>
      <c r="M176" s="155" t="s">
        <v>1</v>
      </c>
      <c r="N176" s="156" t="s">
        <v>33</v>
      </c>
      <c r="O176" s="157">
        <v>0</v>
      </c>
      <c r="P176" s="157">
        <f>O176*H176</f>
        <v>0</v>
      </c>
      <c r="Q176" s="157">
        <v>0</v>
      </c>
      <c r="R176" s="157">
        <f>Q176*H176</f>
        <v>0</v>
      </c>
      <c r="S176" s="157">
        <v>0</v>
      </c>
      <c r="T176" s="158">
        <f>S176*H176</f>
        <v>0</v>
      </c>
      <c r="AR176" s="159" t="s">
        <v>174</v>
      </c>
      <c r="AT176" s="159" t="s">
        <v>169</v>
      </c>
      <c r="AU176" s="159" t="s">
        <v>75</v>
      </c>
      <c r="AY176" s="12" t="s">
        <v>167</v>
      </c>
      <c r="BE176" s="160">
        <f>IF(N176="základní",J176,0)</f>
        <v>0</v>
      </c>
      <c r="BF176" s="160">
        <f>IF(N176="snížená",J176,0)</f>
        <v>0</v>
      </c>
      <c r="BG176" s="160">
        <f>IF(N176="zákl. přenesená",J176,0)</f>
        <v>0</v>
      </c>
      <c r="BH176" s="160">
        <f>IF(N176="sníž. přenesená",J176,0)</f>
        <v>0</v>
      </c>
      <c r="BI176" s="160">
        <f>IF(N176="nulová",J176,0)</f>
        <v>0</v>
      </c>
      <c r="BJ176" s="12" t="s">
        <v>75</v>
      </c>
      <c r="BK176" s="160">
        <f>ROUND(I176*H176,2)</f>
        <v>0</v>
      </c>
      <c r="BL176" s="12" t="s">
        <v>174</v>
      </c>
      <c r="BM176" s="159" t="s">
        <v>612</v>
      </c>
    </row>
    <row r="177" spans="2:47" s="96" customFormat="1" ht="12">
      <c r="B177" s="24"/>
      <c r="D177" s="161" t="s">
        <v>176</v>
      </c>
      <c r="F177" s="162" t="s">
        <v>2107</v>
      </c>
      <c r="L177" s="24"/>
      <c r="M177" s="163"/>
      <c r="N177" s="50"/>
      <c r="O177" s="50"/>
      <c r="P177" s="50"/>
      <c r="Q177" s="50"/>
      <c r="R177" s="50"/>
      <c r="S177" s="50"/>
      <c r="T177" s="51"/>
      <c r="AT177" s="12" t="s">
        <v>176</v>
      </c>
      <c r="AU177" s="12" t="s">
        <v>75</v>
      </c>
    </row>
    <row r="178" spans="2:63" s="137" customFormat="1" ht="25.9" customHeight="1">
      <c r="B178" s="136"/>
      <c r="D178" s="138" t="s">
        <v>67</v>
      </c>
      <c r="E178" s="139" t="s">
        <v>2138</v>
      </c>
      <c r="F178" s="139" t="s">
        <v>2139</v>
      </c>
      <c r="J178" s="140">
        <f>BK178</f>
        <v>0</v>
      </c>
      <c r="L178" s="136"/>
      <c r="M178" s="141"/>
      <c r="N178" s="142"/>
      <c r="O178" s="142"/>
      <c r="P178" s="143">
        <f>SUM(P179:P180)</f>
        <v>0</v>
      </c>
      <c r="Q178" s="142"/>
      <c r="R178" s="143">
        <f>SUM(R179:R180)</f>
        <v>0</v>
      </c>
      <c r="S178" s="142"/>
      <c r="T178" s="144">
        <f>SUM(T179:T180)</f>
        <v>0</v>
      </c>
      <c r="AR178" s="138" t="s">
        <v>75</v>
      </c>
      <c r="AT178" s="145" t="s">
        <v>67</v>
      </c>
      <c r="AU178" s="145" t="s">
        <v>68</v>
      </c>
      <c r="AY178" s="138" t="s">
        <v>167</v>
      </c>
      <c r="BK178" s="146">
        <f>SUM(BK179:BK180)</f>
        <v>0</v>
      </c>
    </row>
    <row r="179" spans="2:65" s="96" customFormat="1" ht="16.5" customHeight="1">
      <c r="B179" s="24"/>
      <c r="C179" s="149" t="s">
        <v>416</v>
      </c>
      <c r="D179" s="149" t="s">
        <v>169</v>
      </c>
      <c r="E179" s="150" t="s">
        <v>2140</v>
      </c>
      <c r="F179" s="151" t="s">
        <v>2141</v>
      </c>
      <c r="G179" s="152" t="s">
        <v>208</v>
      </c>
      <c r="H179" s="153">
        <v>1</v>
      </c>
      <c r="I179" s="3"/>
      <c r="J179" s="154">
        <f>ROUND(I179*H179,2)</f>
        <v>0</v>
      </c>
      <c r="K179" s="151" t="s">
        <v>1</v>
      </c>
      <c r="L179" s="24"/>
      <c r="M179" s="155" t="s">
        <v>1</v>
      </c>
      <c r="N179" s="156" t="s">
        <v>33</v>
      </c>
      <c r="O179" s="157">
        <v>0</v>
      </c>
      <c r="P179" s="157">
        <f>O179*H179</f>
        <v>0</v>
      </c>
      <c r="Q179" s="157">
        <v>0</v>
      </c>
      <c r="R179" s="157">
        <f>Q179*H179</f>
        <v>0</v>
      </c>
      <c r="S179" s="157">
        <v>0</v>
      </c>
      <c r="T179" s="158">
        <f>S179*H179</f>
        <v>0</v>
      </c>
      <c r="AR179" s="159" t="s">
        <v>174</v>
      </c>
      <c r="AT179" s="159" t="s">
        <v>169</v>
      </c>
      <c r="AU179" s="159" t="s">
        <v>75</v>
      </c>
      <c r="AY179" s="12" t="s">
        <v>167</v>
      </c>
      <c r="BE179" s="160">
        <f>IF(N179="základní",J179,0)</f>
        <v>0</v>
      </c>
      <c r="BF179" s="160">
        <f>IF(N179="snížená",J179,0)</f>
        <v>0</v>
      </c>
      <c r="BG179" s="160">
        <f>IF(N179="zákl. přenesená",J179,0)</f>
        <v>0</v>
      </c>
      <c r="BH179" s="160">
        <f>IF(N179="sníž. přenesená",J179,0)</f>
        <v>0</v>
      </c>
      <c r="BI179" s="160">
        <f>IF(N179="nulová",J179,0)</f>
        <v>0</v>
      </c>
      <c r="BJ179" s="12" t="s">
        <v>75</v>
      </c>
      <c r="BK179" s="160">
        <f>ROUND(I179*H179,2)</f>
        <v>0</v>
      </c>
      <c r="BL179" s="12" t="s">
        <v>174</v>
      </c>
      <c r="BM179" s="159" t="s">
        <v>625</v>
      </c>
    </row>
    <row r="180" spans="2:47" s="96" customFormat="1" ht="12">
      <c r="B180" s="24"/>
      <c r="D180" s="161" t="s">
        <v>176</v>
      </c>
      <c r="F180" s="162" t="s">
        <v>2141</v>
      </c>
      <c r="L180" s="24"/>
      <c r="M180" s="163"/>
      <c r="N180" s="50"/>
      <c r="O180" s="50"/>
      <c r="P180" s="50"/>
      <c r="Q180" s="50"/>
      <c r="R180" s="50"/>
      <c r="S180" s="50"/>
      <c r="T180" s="51"/>
      <c r="AT180" s="12" t="s">
        <v>176</v>
      </c>
      <c r="AU180" s="12" t="s">
        <v>75</v>
      </c>
    </row>
    <row r="181" spans="2:63" s="137" customFormat="1" ht="25.9" customHeight="1">
      <c r="B181" s="136"/>
      <c r="D181" s="138" t="s">
        <v>67</v>
      </c>
      <c r="E181" s="139" t="s">
        <v>2142</v>
      </c>
      <c r="F181" s="139" t="s">
        <v>2143</v>
      </c>
      <c r="J181" s="140">
        <f>BK181</f>
        <v>0</v>
      </c>
      <c r="L181" s="136"/>
      <c r="M181" s="141"/>
      <c r="N181" s="142"/>
      <c r="O181" s="142"/>
      <c r="P181" s="143">
        <f>SUM(P182:P183)</f>
        <v>0</v>
      </c>
      <c r="Q181" s="142"/>
      <c r="R181" s="143">
        <f>SUM(R182:R183)</f>
        <v>0</v>
      </c>
      <c r="S181" s="142"/>
      <c r="T181" s="144">
        <f>SUM(T182:T183)</f>
        <v>0</v>
      </c>
      <c r="AR181" s="138" t="s">
        <v>75</v>
      </c>
      <c r="AT181" s="145" t="s">
        <v>67</v>
      </c>
      <c r="AU181" s="145" t="s">
        <v>68</v>
      </c>
      <c r="AY181" s="138" t="s">
        <v>167</v>
      </c>
      <c r="BK181" s="146">
        <f>SUM(BK182:BK183)</f>
        <v>0</v>
      </c>
    </row>
    <row r="182" spans="2:65" s="96" customFormat="1" ht="16.5" customHeight="1">
      <c r="B182" s="24"/>
      <c r="C182" s="149" t="s">
        <v>423</v>
      </c>
      <c r="D182" s="149" t="s">
        <v>169</v>
      </c>
      <c r="E182" s="150" t="s">
        <v>2144</v>
      </c>
      <c r="F182" s="151" t="s">
        <v>2145</v>
      </c>
      <c r="G182" s="152" t="s">
        <v>508</v>
      </c>
      <c r="H182" s="153">
        <v>2</v>
      </c>
      <c r="I182" s="3"/>
      <c r="J182" s="154">
        <f>ROUND(I182*H182,2)</f>
        <v>0</v>
      </c>
      <c r="K182" s="151" t="s">
        <v>1</v>
      </c>
      <c r="L182" s="24"/>
      <c r="M182" s="155" t="s">
        <v>1</v>
      </c>
      <c r="N182" s="156" t="s">
        <v>33</v>
      </c>
      <c r="O182" s="157">
        <v>0</v>
      </c>
      <c r="P182" s="157">
        <f>O182*H182</f>
        <v>0</v>
      </c>
      <c r="Q182" s="157">
        <v>0</v>
      </c>
      <c r="R182" s="157">
        <f>Q182*H182</f>
        <v>0</v>
      </c>
      <c r="S182" s="157">
        <v>0</v>
      </c>
      <c r="T182" s="158">
        <f>S182*H182</f>
        <v>0</v>
      </c>
      <c r="AR182" s="159" t="s">
        <v>174</v>
      </c>
      <c r="AT182" s="159" t="s">
        <v>169</v>
      </c>
      <c r="AU182" s="159" t="s">
        <v>75</v>
      </c>
      <c r="AY182" s="12" t="s">
        <v>167</v>
      </c>
      <c r="BE182" s="160">
        <f>IF(N182="základní",J182,0)</f>
        <v>0</v>
      </c>
      <c r="BF182" s="160">
        <f>IF(N182="snížená",J182,0)</f>
        <v>0</v>
      </c>
      <c r="BG182" s="160">
        <f>IF(N182="zákl. přenesená",J182,0)</f>
        <v>0</v>
      </c>
      <c r="BH182" s="160">
        <f>IF(N182="sníž. přenesená",J182,0)</f>
        <v>0</v>
      </c>
      <c r="BI182" s="160">
        <f>IF(N182="nulová",J182,0)</f>
        <v>0</v>
      </c>
      <c r="BJ182" s="12" t="s">
        <v>75</v>
      </c>
      <c r="BK182" s="160">
        <f>ROUND(I182*H182,2)</f>
        <v>0</v>
      </c>
      <c r="BL182" s="12" t="s">
        <v>174</v>
      </c>
      <c r="BM182" s="159" t="s">
        <v>637</v>
      </c>
    </row>
    <row r="183" spans="2:47" s="96" customFormat="1" ht="12">
      <c r="B183" s="24"/>
      <c r="D183" s="161" t="s">
        <v>176</v>
      </c>
      <c r="F183" s="162" t="s">
        <v>2145</v>
      </c>
      <c r="L183" s="24"/>
      <c r="M183" s="163"/>
      <c r="N183" s="50"/>
      <c r="O183" s="50"/>
      <c r="P183" s="50"/>
      <c r="Q183" s="50"/>
      <c r="R183" s="50"/>
      <c r="S183" s="50"/>
      <c r="T183" s="51"/>
      <c r="AT183" s="12" t="s">
        <v>176</v>
      </c>
      <c r="AU183" s="12" t="s">
        <v>75</v>
      </c>
    </row>
    <row r="184" spans="2:63" s="137" customFormat="1" ht="25.9" customHeight="1">
      <c r="B184" s="136"/>
      <c r="D184" s="138" t="s">
        <v>67</v>
      </c>
      <c r="E184" s="139" t="s">
        <v>2090</v>
      </c>
      <c r="F184" s="139" t="s">
        <v>2091</v>
      </c>
      <c r="J184" s="140">
        <f>BK184</f>
        <v>0</v>
      </c>
      <c r="L184" s="136"/>
      <c r="M184" s="141"/>
      <c r="N184" s="142"/>
      <c r="O184" s="142"/>
      <c r="P184" s="143">
        <f>SUM(P185:P190)</f>
        <v>0</v>
      </c>
      <c r="Q184" s="142"/>
      <c r="R184" s="143">
        <f>SUM(R185:R190)</f>
        <v>0</v>
      </c>
      <c r="S184" s="142"/>
      <c r="T184" s="144">
        <f>SUM(T185:T190)</f>
        <v>0</v>
      </c>
      <c r="AR184" s="138" t="s">
        <v>75</v>
      </c>
      <c r="AT184" s="145" t="s">
        <v>67</v>
      </c>
      <c r="AU184" s="145" t="s">
        <v>68</v>
      </c>
      <c r="AY184" s="138" t="s">
        <v>167</v>
      </c>
      <c r="BK184" s="146">
        <f>SUM(BK185:BK190)</f>
        <v>0</v>
      </c>
    </row>
    <row r="185" spans="2:65" s="96" customFormat="1" ht="16.5" customHeight="1">
      <c r="B185" s="24"/>
      <c r="C185" s="149" t="s">
        <v>428</v>
      </c>
      <c r="D185" s="149" t="s">
        <v>169</v>
      </c>
      <c r="E185" s="150" t="s">
        <v>1962</v>
      </c>
      <c r="F185" s="151" t="s">
        <v>1963</v>
      </c>
      <c r="G185" s="152" t="s">
        <v>1907</v>
      </c>
      <c r="H185" s="153">
        <v>1</v>
      </c>
      <c r="I185" s="3"/>
      <c r="J185" s="154">
        <f>ROUND(I185*H185,2)</f>
        <v>0</v>
      </c>
      <c r="K185" s="151" t="s">
        <v>1</v>
      </c>
      <c r="L185" s="24"/>
      <c r="M185" s="155" t="s">
        <v>1</v>
      </c>
      <c r="N185" s="156" t="s">
        <v>33</v>
      </c>
      <c r="O185" s="157">
        <v>0</v>
      </c>
      <c r="P185" s="157">
        <f>O185*H185</f>
        <v>0</v>
      </c>
      <c r="Q185" s="157">
        <v>0</v>
      </c>
      <c r="R185" s="157">
        <f>Q185*H185</f>
        <v>0</v>
      </c>
      <c r="S185" s="157">
        <v>0</v>
      </c>
      <c r="T185" s="158">
        <f>S185*H185</f>
        <v>0</v>
      </c>
      <c r="AR185" s="159" t="s">
        <v>174</v>
      </c>
      <c r="AT185" s="159" t="s">
        <v>169</v>
      </c>
      <c r="AU185" s="159" t="s">
        <v>75</v>
      </c>
      <c r="AY185" s="12" t="s">
        <v>167</v>
      </c>
      <c r="BE185" s="160">
        <f>IF(N185="základní",J185,0)</f>
        <v>0</v>
      </c>
      <c r="BF185" s="160">
        <f>IF(N185="snížená",J185,0)</f>
        <v>0</v>
      </c>
      <c r="BG185" s="160">
        <f>IF(N185="zákl. přenesená",J185,0)</f>
        <v>0</v>
      </c>
      <c r="BH185" s="160">
        <f>IF(N185="sníž. přenesená",J185,0)</f>
        <v>0</v>
      </c>
      <c r="BI185" s="160">
        <f>IF(N185="nulová",J185,0)</f>
        <v>0</v>
      </c>
      <c r="BJ185" s="12" t="s">
        <v>75</v>
      </c>
      <c r="BK185" s="160">
        <f>ROUND(I185*H185,2)</f>
        <v>0</v>
      </c>
      <c r="BL185" s="12" t="s">
        <v>174</v>
      </c>
      <c r="BM185" s="159" t="s">
        <v>647</v>
      </c>
    </row>
    <row r="186" spans="2:47" s="96" customFormat="1" ht="12">
      <c r="B186" s="24"/>
      <c r="D186" s="161" t="s">
        <v>176</v>
      </c>
      <c r="F186" s="162" t="s">
        <v>1963</v>
      </c>
      <c r="L186" s="24"/>
      <c r="M186" s="163"/>
      <c r="N186" s="50"/>
      <c r="O186" s="50"/>
      <c r="P186" s="50"/>
      <c r="Q186" s="50"/>
      <c r="R186" s="50"/>
      <c r="S186" s="50"/>
      <c r="T186" s="51"/>
      <c r="AT186" s="12" t="s">
        <v>176</v>
      </c>
      <c r="AU186" s="12" t="s">
        <v>75</v>
      </c>
    </row>
    <row r="187" spans="2:65" s="96" customFormat="1" ht="16.5" customHeight="1">
      <c r="B187" s="24"/>
      <c r="C187" s="149" t="s">
        <v>435</v>
      </c>
      <c r="D187" s="149" t="s">
        <v>169</v>
      </c>
      <c r="E187" s="150" t="s">
        <v>1966</v>
      </c>
      <c r="F187" s="151" t="s">
        <v>2146</v>
      </c>
      <c r="G187" s="152" t="s">
        <v>508</v>
      </c>
      <c r="H187" s="153">
        <v>1</v>
      </c>
      <c r="I187" s="3"/>
      <c r="J187" s="154">
        <f>ROUND(I187*H187,2)</f>
        <v>0</v>
      </c>
      <c r="K187" s="151" t="s">
        <v>1</v>
      </c>
      <c r="L187" s="24"/>
      <c r="M187" s="155" t="s">
        <v>1</v>
      </c>
      <c r="N187" s="156" t="s">
        <v>33</v>
      </c>
      <c r="O187" s="157">
        <v>0</v>
      </c>
      <c r="P187" s="157">
        <f>O187*H187</f>
        <v>0</v>
      </c>
      <c r="Q187" s="157">
        <v>0</v>
      </c>
      <c r="R187" s="157">
        <f>Q187*H187</f>
        <v>0</v>
      </c>
      <c r="S187" s="157">
        <v>0</v>
      </c>
      <c r="T187" s="158">
        <f>S187*H187</f>
        <v>0</v>
      </c>
      <c r="AR187" s="159" t="s">
        <v>174</v>
      </c>
      <c r="AT187" s="159" t="s">
        <v>169</v>
      </c>
      <c r="AU187" s="159" t="s">
        <v>75</v>
      </c>
      <c r="AY187" s="12" t="s">
        <v>167</v>
      </c>
      <c r="BE187" s="160">
        <f>IF(N187="základní",J187,0)</f>
        <v>0</v>
      </c>
      <c r="BF187" s="160">
        <f>IF(N187="snížená",J187,0)</f>
        <v>0</v>
      </c>
      <c r="BG187" s="160">
        <f>IF(N187="zákl. přenesená",J187,0)</f>
        <v>0</v>
      </c>
      <c r="BH187" s="160">
        <f>IF(N187="sníž. přenesená",J187,0)</f>
        <v>0</v>
      </c>
      <c r="BI187" s="160">
        <f>IF(N187="nulová",J187,0)</f>
        <v>0</v>
      </c>
      <c r="BJ187" s="12" t="s">
        <v>75</v>
      </c>
      <c r="BK187" s="160">
        <f>ROUND(I187*H187,2)</f>
        <v>0</v>
      </c>
      <c r="BL187" s="12" t="s">
        <v>174</v>
      </c>
      <c r="BM187" s="159" t="s">
        <v>657</v>
      </c>
    </row>
    <row r="188" spans="2:47" s="96" customFormat="1" ht="12">
      <c r="B188" s="24"/>
      <c r="D188" s="161" t="s">
        <v>176</v>
      </c>
      <c r="F188" s="162" t="s">
        <v>2146</v>
      </c>
      <c r="L188" s="24"/>
      <c r="M188" s="163"/>
      <c r="N188" s="50"/>
      <c r="O188" s="50"/>
      <c r="P188" s="50"/>
      <c r="Q188" s="50"/>
      <c r="R188" s="50"/>
      <c r="S188" s="50"/>
      <c r="T188" s="51"/>
      <c r="AT188" s="12" t="s">
        <v>176</v>
      </c>
      <c r="AU188" s="12" t="s">
        <v>75</v>
      </c>
    </row>
    <row r="189" spans="2:65" s="96" customFormat="1" ht="16.5" customHeight="1">
      <c r="B189" s="24"/>
      <c r="C189" s="149" t="s">
        <v>442</v>
      </c>
      <c r="D189" s="149" t="s">
        <v>169</v>
      </c>
      <c r="E189" s="150" t="s">
        <v>2147</v>
      </c>
      <c r="F189" s="151" t="s">
        <v>2148</v>
      </c>
      <c r="G189" s="152" t="s">
        <v>1907</v>
      </c>
      <c r="H189" s="153">
        <v>3</v>
      </c>
      <c r="I189" s="3"/>
      <c r="J189" s="154">
        <f>ROUND(I189*H189,2)</f>
        <v>0</v>
      </c>
      <c r="K189" s="151" t="s">
        <v>1</v>
      </c>
      <c r="L189" s="24"/>
      <c r="M189" s="155" t="s">
        <v>1</v>
      </c>
      <c r="N189" s="156" t="s">
        <v>33</v>
      </c>
      <c r="O189" s="157">
        <v>0</v>
      </c>
      <c r="P189" s="157">
        <f>O189*H189</f>
        <v>0</v>
      </c>
      <c r="Q189" s="157">
        <v>0</v>
      </c>
      <c r="R189" s="157">
        <f>Q189*H189</f>
        <v>0</v>
      </c>
      <c r="S189" s="157">
        <v>0</v>
      </c>
      <c r="T189" s="158">
        <f>S189*H189</f>
        <v>0</v>
      </c>
      <c r="AR189" s="159" t="s">
        <v>174</v>
      </c>
      <c r="AT189" s="159" t="s">
        <v>169</v>
      </c>
      <c r="AU189" s="159" t="s">
        <v>75</v>
      </c>
      <c r="AY189" s="12" t="s">
        <v>167</v>
      </c>
      <c r="BE189" s="160">
        <f>IF(N189="základní",J189,0)</f>
        <v>0</v>
      </c>
      <c r="BF189" s="160">
        <f>IF(N189="snížená",J189,0)</f>
        <v>0</v>
      </c>
      <c r="BG189" s="160">
        <f>IF(N189="zákl. přenesená",J189,0)</f>
        <v>0</v>
      </c>
      <c r="BH189" s="160">
        <f>IF(N189="sníž. přenesená",J189,0)</f>
        <v>0</v>
      </c>
      <c r="BI189" s="160">
        <f>IF(N189="nulová",J189,0)</f>
        <v>0</v>
      </c>
      <c r="BJ189" s="12" t="s">
        <v>75</v>
      </c>
      <c r="BK189" s="160">
        <f>ROUND(I189*H189,2)</f>
        <v>0</v>
      </c>
      <c r="BL189" s="12" t="s">
        <v>174</v>
      </c>
      <c r="BM189" s="159" t="s">
        <v>669</v>
      </c>
    </row>
    <row r="190" spans="2:47" s="96" customFormat="1" ht="12">
      <c r="B190" s="24"/>
      <c r="D190" s="161" t="s">
        <v>176</v>
      </c>
      <c r="F190" s="162" t="s">
        <v>2148</v>
      </c>
      <c r="L190" s="24"/>
      <c r="M190" s="231"/>
      <c r="N190" s="232"/>
      <c r="O190" s="232"/>
      <c r="P190" s="232"/>
      <c r="Q190" s="232"/>
      <c r="R190" s="232"/>
      <c r="S190" s="232"/>
      <c r="T190" s="233"/>
      <c r="AT190" s="12" t="s">
        <v>176</v>
      </c>
      <c r="AU190" s="12" t="s">
        <v>75</v>
      </c>
    </row>
    <row r="191" spans="2:12" s="96" customFormat="1" ht="6.95" customHeight="1">
      <c r="B191" s="38"/>
      <c r="C191" s="39"/>
      <c r="D191" s="39"/>
      <c r="E191" s="39"/>
      <c r="F191" s="39"/>
      <c r="G191" s="39"/>
      <c r="H191" s="39"/>
      <c r="I191" s="39"/>
      <c r="J191" s="39"/>
      <c r="K191" s="39"/>
      <c r="L191" s="24"/>
    </row>
    <row r="192" s="11" customFormat="1" ht="12"/>
    <row r="193" s="11" customFormat="1" ht="12"/>
  </sheetData>
  <sheetProtection password="C441" sheet="1" objects="1" scenarios="1"/>
  <autoFilter ref="C119:K190"/>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41"/>
  <sheetViews>
    <sheetView showGridLines="0" workbookViewId="0" topLeftCell="A1">
      <selection activeCell="A2" sqref="A2"/>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c r="A1" s="1"/>
    </row>
    <row r="2" spans="12:46" s="11" customFormat="1" ht="36.95" customHeight="1">
      <c r="L2" s="413" t="s">
        <v>5</v>
      </c>
      <c r="M2" s="408"/>
      <c r="N2" s="408"/>
      <c r="O2" s="408"/>
      <c r="P2" s="408"/>
      <c r="Q2" s="408"/>
      <c r="R2" s="408"/>
      <c r="S2" s="408"/>
      <c r="T2" s="408"/>
      <c r="U2" s="408"/>
      <c r="V2" s="408"/>
      <c r="AT2" s="12" t="s">
        <v>94</v>
      </c>
    </row>
    <row r="3" spans="2:46" s="11" customFormat="1" ht="6.95" customHeight="1">
      <c r="B3" s="13"/>
      <c r="C3" s="14"/>
      <c r="D3" s="14"/>
      <c r="E3" s="14"/>
      <c r="F3" s="14"/>
      <c r="G3" s="14"/>
      <c r="H3" s="14"/>
      <c r="I3" s="14"/>
      <c r="J3" s="14"/>
      <c r="K3" s="14"/>
      <c r="L3" s="15"/>
      <c r="AT3" s="12" t="s">
        <v>77</v>
      </c>
    </row>
    <row r="4" spans="2:46" s="11" customFormat="1" ht="24.95" customHeight="1">
      <c r="B4" s="15"/>
      <c r="D4" s="16" t="s">
        <v>118</v>
      </c>
      <c r="L4" s="15"/>
      <c r="M4" s="94" t="s">
        <v>10</v>
      </c>
      <c r="AT4" s="12" t="s">
        <v>3</v>
      </c>
    </row>
    <row r="5" spans="2:12" s="11" customFormat="1" ht="6.95" customHeight="1">
      <c r="B5" s="15"/>
      <c r="L5" s="15"/>
    </row>
    <row r="6" spans="2:12" s="11" customFormat="1" ht="12" customHeight="1">
      <c r="B6" s="15"/>
      <c r="D6" s="95" t="s">
        <v>14</v>
      </c>
      <c r="L6" s="15"/>
    </row>
    <row r="7" spans="2:12" s="11" customFormat="1" ht="24.75" customHeight="1">
      <c r="B7" s="15"/>
      <c r="E7" s="440" t="str">
        <f>'Rekapitulace stavby'!K6</f>
        <v>2. etapa modernizace obj. č. 306 (hangár H53) - části západ a úseků části východ situovaného v areálu LOM PRAHA s.p. na letišti Praha – Kbely</v>
      </c>
      <c r="F7" s="441"/>
      <c r="G7" s="441"/>
      <c r="H7" s="441"/>
      <c r="L7" s="15"/>
    </row>
    <row r="8" spans="2:12" s="96" customFormat="1" ht="12" customHeight="1">
      <c r="B8" s="24"/>
      <c r="D8" s="95" t="s">
        <v>119</v>
      </c>
      <c r="L8" s="24"/>
    </row>
    <row r="9" spans="2:12" s="96" customFormat="1" ht="36.95" customHeight="1">
      <c r="B9" s="24"/>
      <c r="E9" s="427" t="s">
        <v>2149</v>
      </c>
      <c r="F9" s="439"/>
      <c r="G9" s="439"/>
      <c r="H9" s="439"/>
      <c r="L9" s="24"/>
    </row>
    <row r="10" spans="2:12" s="96" customFormat="1" ht="12">
      <c r="B10" s="24"/>
      <c r="L10" s="24"/>
    </row>
    <row r="11" spans="2:12" s="96" customFormat="1" ht="12" customHeight="1">
      <c r="B11" s="24"/>
      <c r="D11" s="95" t="s">
        <v>15</v>
      </c>
      <c r="F11" s="21" t="s">
        <v>1</v>
      </c>
      <c r="I11" s="95" t="s">
        <v>16</v>
      </c>
      <c r="J11" s="21" t="s">
        <v>1</v>
      </c>
      <c r="L11" s="24"/>
    </row>
    <row r="12" spans="2:12" s="96" customFormat="1" ht="12" customHeight="1">
      <c r="B12" s="24"/>
      <c r="D12" s="95" t="s">
        <v>17</v>
      </c>
      <c r="F12" s="21" t="s">
        <v>2872</v>
      </c>
      <c r="I12" s="95" t="s">
        <v>18</v>
      </c>
      <c r="J12" s="93">
        <f>'Rekapitulace stavby'!AN8</f>
        <v>43760</v>
      </c>
      <c r="L12" s="24"/>
    </row>
    <row r="13" spans="2:12" s="96" customFormat="1" ht="10.9" customHeight="1">
      <c r="B13" s="24"/>
      <c r="L13" s="24"/>
    </row>
    <row r="14" spans="2:12" s="96" customFormat="1" ht="12" customHeight="1">
      <c r="B14" s="24"/>
      <c r="D14" s="95" t="s">
        <v>19</v>
      </c>
      <c r="I14" s="95" t="s">
        <v>20</v>
      </c>
      <c r="J14" s="21" t="s">
        <v>2874</v>
      </c>
      <c r="L14" s="24"/>
    </row>
    <row r="15" spans="2:12" s="96" customFormat="1" ht="18" customHeight="1">
      <c r="B15" s="24"/>
      <c r="E15" s="21" t="s">
        <v>2873</v>
      </c>
      <c r="I15" s="95" t="s">
        <v>21</v>
      </c>
      <c r="J15" s="21" t="s">
        <v>2875</v>
      </c>
      <c r="L15" s="24"/>
    </row>
    <row r="16" spans="2:12" s="96" customFormat="1" ht="6.95" customHeight="1">
      <c r="B16" s="24"/>
      <c r="L16" s="24"/>
    </row>
    <row r="17" spans="2:12" s="96" customFormat="1" ht="12" customHeight="1">
      <c r="B17" s="24"/>
      <c r="D17" s="95" t="s">
        <v>22</v>
      </c>
      <c r="I17" s="95" t="s">
        <v>20</v>
      </c>
      <c r="J17" s="91">
        <f>'Rekapitulace stavby'!AN13</f>
        <v>0</v>
      </c>
      <c r="L17" s="24"/>
    </row>
    <row r="18" spans="2:12" s="96" customFormat="1" ht="18" customHeight="1">
      <c r="B18" s="24"/>
      <c r="E18" s="442">
        <f>'Rekapitulace stavby'!E14</f>
        <v>0</v>
      </c>
      <c r="F18" s="442"/>
      <c r="G18" s="442"/>
      <c r="H18" s="442"/>
      <c r="I18" s="95" t="s">
        <v>21</v>
      </c>
      <c r="J18" s="91">
        <f>'Rekapitulace stavby'!AN14</f>
        <v>0</v>
      </c>
      <c r="L18" s="24"/>
    </row>
    <row r="19" spans="2:12" s="96" customFormat="1" ht="6.95" customHeight="1">
      <c r="B19" s="24"/>
      <c r="L19" s="24"/>
    </row>
    <row r="20" spans="2:12" s="96" customFormat="1" ht="12" customHeight="1">
      <c r="B20" s="24"/>
      <c r="D20" s="95" t="s">
        <v>23</v>
      </c>
      <c r="I20" s="95" t="s">
        <v>20</v>
      </c>
      <c r="J20" s="21" t="s">
        <v>1</v>
      </c>
      <c r="L20" s="24"/>
    </row>
    <row r="21" spans="2:12" s="96" customFormat="1" ht="18" customHeight="1">
      <c r="B21" s="24"/>
      <c r="E21" s="21" t="s">
        <v>24</v>
      </c>
      <c r="I21" s="95" t="s">
        <v>21</v>
      </c>
      <c r="J21" s="21" t="s">
        <v>1</v>
      </c>
      <c r="L21" s="24"/>
    </row>
    <row r="22" spans="2:12" s="96" customFormat="1" ht="6.95" customHeight="1">
      <c r="B22" s="24"/>
      <c r="L22" s="24"/>
    </row>
    <row r="23" spans="2:12" s="96" customFormat="1" ht="12" customHeight="1">
      <c r="B23" s="24"/>
      <c r="D23" s="95" t="s">
        <v>26</v>
      </c>
      <c r="I23" s="95" t="s">
        <v>20</v>
      </c>
      <c r="J23" s="21" t="str">
        <f>IF('Rekapitulace stavby'!AN19="","",'Rekapitulace stavby'!AN19)</f>
        <v/>
      </c>
      <c r="L23" s="24"/>
    </row>
    <row r="24" spans="2:12" s="96" customFormat="1" ht="18" customHeight="1">
      <c r="B24" s="24"/>
      <c r="E24" s="91" t="str">
        <f>IF('Rekapitulace stavby'!E20="","",'Rekapitulace stavby'!E20)</f>
        <v/>
      </c>
      <c r="F24" s="92"/>
      <c r="G24" s="92"/>
      <c r="H24" s="92"/>
      <c r="I24" s="95" t="s">
        <v>21</v>
      </c>
      <c r="J24" s="21" t="str">
        <f>IF('Rekapitulace stavby'!AN20="","",'Rekapitulace stavby'!AN20)</f>
        <v/>
      </c>
      <c r="L24" s="24"/>
    </row>
    <row r="25" spans="2:12" s="96" customFormat="1" ht="6.95" customHeight="1">
      <c r="B25" s="24"/>
      <c r="L25" s="24"/>
    </row>
    <row r="26" spans="2:12" s="96" customFormat="1" ht="12" customHeight="1">
      <c r="B26" s="24"/>
      <c r="D26" s="95" t="s">
        <v>27</v>
      </c>
      <c r="L26" s="24"/>
    </row>
    <row r="27" spans="2:12" s="98" customFormat="1" ht="16.5" customHeight="1">
      <c r="B27" s="97"/>
      <c r="E27" s="414" t="s">
        <v>1</v>
      </c>
      <c r="F27" s="414"/>
      <c r="G27" s="414"/>
      <c r="H27" s="414"/>
      <c r="L27" s="97"/>
    </row>
    <row r="28" spans="2:12" s="96" customFormat="1" ht="6.95" customHeight="1">
      <c r="B28" s="24"/>
      <c r="L28" s="24"/>
    </row>
    <row r="29" spans="2:12" s="96" customFormat="1" ht="6.95" customHeight="1">
      <c r="B29" s="24"/>
      <c r="D29" s="48"/>
      <c r="E29" s="48"/>
      <c r="F29" s="48"/>
      <c r="G29" s="48"/>
      <c r="H29" s="48"/>
      <c r="I29" s="48"/>
      <c r="J29" s="48"/>
      <c r="K29" s="48"/>
      <c r="L29" s="24"/>
    </row>
    <row r="30" spans="2:12" s="96" customFormat="1" ht="25.35" customHeight="1">
      <c r="B30" s="24"/>
      <c r="D30" s="99" t="s">
        <v>28</v>
      </c>
      <c r="J30" s="100">
        <f>ROUND(J118,2)</f>
        <v>0</v>
      </c>
      <c r="L30" s="24"/>
    </row>
    <row r="31" spans="2:12" s="96" customFormat="1" ht="6.95" customHeight="1">
      <c r="B31" s="24"/>
      <c r="D31" s="48"/>
      <c r="E31" s="48"/>
      <c r="F31" s="48"/>
      <c r="G31" s="48"/>
      <c r="H31" s="48"/>
      <c r="I31" s="48"/>
      <c r="J31" s="48"/>
      <c r="K31" s="48"/>
      <c r="L31" s="24"/>
    </row>
    <row r="32" spans="2:12" s="96" customFormat="1" ht="14.45" customHeight="1">
      <c r="B32" s="24"/>
      <c r="F32" s="101" t="s">
        <v>30</v>
      </c>
      <c r="I32" s="101" t="s">
        <v>29</v>
      </c>
      <c r="J32" s="101" t="s">
        <v>31</v>
      </c>
      <c r="L32" s="24"/>
    </row>
    <row r="33" spans="2:12" s="96" customFormat="1" ht="14.45" customHeight="1">
      <c r="B33" s="24"/>
      <c r="D33" s="102" t="s">
        <v>32</v>
      </c>
      <c r="E33" s="95" t="s">
        <v>33</v>
      </c>
      <c r="F33" s="103">
        <f>ROUND((SUM(BE118:BE140)),2)</f>
        <v>0</v>
      </c>
      <c r="I33" s="104">
        <v>0.21</v>
      </c>
      <c r="J33" s="103">
        <f>ROUND(((SUM(BE118:BE140))*I33),2)</f>
        <v>0</v>
      </c>
      <c r="L33" s="24"/>
    </row>
    <row r="34" spans="2:12" s="96" customFormat="1" ht="14.45" customHeight="1">
      <c r="B34" s="24"/>
      <c r="E34" s="95" t="s">
        <v>34</v>
      </c>
      <c r="F34" s="103">
        <f>ROUND((SUM(BF118:BF140)),2)</f>
        <v>0</v>
      </c>
      <c r="I34" s="104">
        <v>0.15</v>
      </c>
      <c r="J34" s="103">
        <f>ROUND(((SUM(BF118:BF140))*I34),2)</f>
        <v>0</v>
      </c>
      <c r="L34" s="24"/>
    </row>
    <row r="35" spans="2:12" s="96" customFormat="1" ht="14.45" customHeight="1" hidden="1">
      <c r="B35" s="24"/>
      <c r="E35" s="95" t="s">
        <v>35</v>
      </c>
      <c r="F35" s="103">
        <f>ROUND((SUM(BG118:BG140)),2)</f>
        <v>0</v>
      </c>
      <c r="I35" s="104">
        <v>0.21</v>
      </c>
      <c r="J35" s="103">
        <f>0</f>
        <v>0</v>
      </c>
      <c r="L35" s="24"/>
    </row>
    <row r="36" spans="2:12" s="96" customFormat="1" ht="14.45" customHeight="1" hidden="1">
      <c r="B36" s="24"/>
      <c r="E36" s="95" t="s">
        <v>36</v>
      </c>
      <c r="F36" s="103">
        <f>ROUND((SUM(BH118:BH140)),2)</f>
        <v>0</v>
      </c>
      <c r="I36" s="104">
        <v>0.15</v>
      </c>
      <c r="J36" s="103">
        <f>0</f>
        <v>0</v>
      </c>
      <c r="L36" s="24"/>
    </row>
    <row r="37" spans="2:12" s="96" customFormat="1" ht="14.45" customHeight="1" hidden="1">
      <c r="B37" s="24"/>
      <c r="E37" s="95" t="s">
        <v>37</v>
      </c>
      <c r="F37" s="103">
        <f>ROUND((SUM(BI118:BI140)),2)</f>
        <v>0</v>
      </c>
      <c r="I37" s="104">
        <v>0</v>
      </c>
      <c r="J37" s="103">
        <f>0</f>
        <v>0</v>
      </c>
      <c r="L37" s="24"/>
    </row>
    <row r="38" spans="2:12" s="96" customFormat="1" ht="6.95" customHeight="1">
      <c r="B38" s="24"/>
      <c r="L38" s="24"/>
    </row>
    <row r="39" spans="2:12" s="96" customFormat="1" ht="25.35" customHeight="1">
      <c r="B39" s="24"/>
      <c r="C39" s="105"/>
      <c r="D39" s="106" t="s">
        <v>38</v>
      </c>
      <c r="E39" s="52"/>
      <c r="F39" s="52"/>
      <c r="G39" s="107" t="s">
        <v>39</v>
      </c>
      <c r="H39" s="108" t="s">
        <v>40</v>
      </c>
      <c r="I39" s="52"/>
      <c r="J39" s="109">
        <f>SUM(J30:J37)</f>
        <v>0</v>
      </c>
      <c r="K39" s="110"/>
      <c r="L39" s="24"/>
    </row>
    <row r="40" spans="2:12" s="96" customFormat="1" ht="14.45" customHeight="1">
      <c r="B40" s="24"/>
      <c r="L40" s="24"/>
    </row>
    <row r="41" spans="2:12" s="11" customFormat="1" ht="14.45" customHeight="1">
      <c r="B41" s="15"/>
      <c r="L41" s="15"/>
    </row>
    <row r="42" spans="2:12" s="11" customFormat="1" ht="14.45" customHeight="1">
      <c r="B42" s="15"/>
      <c r="L42" s="15"/>
    </row>
    <row r="43" spans="2:12" s="11" customFormat="1" ht="14.45" customHeight="1">
      <c r="B43" s="15"/>
      <c r="L43" s="15"/>
    </row>
    <row r="44" spans="2:12" s="11" customFormat="1" ht="14.45" customHeight="1">
      <c r="B44" s="15"/>
      <c r="L44" s="15"/>
    </row>
    <row r="45" spans="2:12" s="11" customFormat="1" ht="14.45" customHeight="1">
      <c r="B45" s="15"/>
      <c r="L45" s="15"/>
    </row>
    <row r="46" spans="2:12" s="11" customFormat="1" ht="14.45" customHeight="1">
      <c r="B46" s="15"/>
      <c r="L46" s="15"/>
    </row>
    <row r="47" spans="2:12" s="11" customFormat="1" ht="14.45" customHeight="1">
      <c r="B47" s="15"/>
      <c r="L47" s="15"/>
    </row>
    <row r="48" spans="2:12" s="11" customFormat="1" ht="14.45" customHeight="1">
      <c r="B48" s="15"/>
      <c r="L48" s="15"/>
    </row>
    <row r="49" spans="2:12" s="11" customFormat="1" ht="14.45" customHeight="1">
      <c r="B49" s="15"/>
      <c r="L49" s="15"/>
    </row>
    <row r="50" spans="2:12" s="96" customFormat="1" ht="14.45" customHeight="1">
      <c r="B50" s="24"/>
      <c r="D50" s="35" t="s">
        <v>41</v>
      </c>
      <c r="E50" s="36"/>
      <c r="F50" s="36"/>
      <c r="G50" s="35" t="s">
        <v>42</v>
      </c>
      <c r="H50" s="36"/>
      <c r="I50" s="36"/>
      <c r="J50" s="36"/>
      <c r="K50" s="36"/>
      <c r="L50" s="24"/>
    </row>
    <row r="51" spans="2:12" s="11" customFormat="1" ht="12">
      <c r="B51" s="15"/>
      <c r="L51" s="15"/>
    </row>
    <row r="52" spans="2:12" s="11" customFormat="1" ht="12">
      <c r="B52" s="15"/>
      <c r="L52" s="15"/>
    </row>
    <row r="53" spans="2:12" s="11" customFormat="1" ht="12">
      <c r="B53" s="15"/>
      <c r="L53" s="15"/>
    </row>
    <row r="54" spans="2:12" s="11" customFormat="1" ht="12">
      <c r="B54" s="15"/>
      <c r="L54" s="15"/>
    </row>
    <row r="55" spans="2:12" s="11" customFormat="1" ht="12">
      <c r="B55" s="15"/>
      <c r="L55" s="15"/>
    </row>
    <row r="56" spans="2:12" s="11" customFormat="1" ht="12">
      <c r="B56" s="15"/>
      <c r="L56" s="15"/>
    </row>
    <row r="57" spans="2:12" s="11" customFormat="1" ht="12">
      <c r="B57" s="15"/>
      <c r="L57" s="15"/>
    </row>
    <row r="58" spans="2:12" s="11" customFormat="1" ht="12">
      <c r="B58" s="15"/>
      <c r="L58" s="15"/>
    </row>
    <row r="59" spans="2:12" s="11" customFormat="1" ht="12">
      <c r="B59" s="15"/>
      <c r="L59" s="15"/>
    </row>
    <row r="60" spans="2:12" s="11" customFormat="1" ht="12">
      <c r="B60" s="15"/>
      <c r="L60" s="15"/>
    </row>
    <row r="61" spans="2:12" s="96" customFormat="1" ht="12.75">
      <c r="B61" s="24"/>
      <c r="D61" s="37" t="s">
        <v>43</v>
      </c>
      <c r="E61" s="28"/>
      <c r="F61" s="111" t="s">
        <v>44</v>
      </c>
      <c r="G61" s="37" t="s">
        <v>43</v>
      </c>
      <c r="H61" s="28"/>
      <c r="I61" s="28"/>
      <c r="J61" s="112" t="s">
        <v>44</v>
      </c>
      <c r="K61" s="28"/>
      <c r="L61" s="24"/>
    </row>
    <row r="62" spans="2:12" s="11" customFormat="1" ht="12">
      <c r="B62" s="15"/>
      <c r="L62" s="15"/>
    </row>
    <row r="63" spans="2:12" s="11" customFormat="1" ht="12">
      <c r="B63" s="15"/>
      <c r="L63" s="15"/>
    </row>
    <row r="64" spans="2:12" s="11" customFormat="1" ht="12">
      <c r="B64" s="15"/>
      <c r="L64" s="15"/>
    </row>
    <row r="65" spans="2:12" s="96" customFormat="1" ht="12.75">
      <c r="B65" s="24"/>
      <c r="D65" s="35" t="s">
        <v>45</v>
      </c>
      <c r="E65" s="36"/>
      <c r="F65" s="36"/>
      <c r="G65" s="35" t="s">
        <v>46</v>
      </c>
      <c r="H65" s="36"/>
      <c r="I65" s="36"/>
      <c r="J65" s="36"/>
      <c r="K65" s="36"/>
      <c r="L65" s="24"/>
    </row>
    <row r="66" spans="2:12" s="11" customFormat="1" ht="12">
      <c r="B66" s="15"/>
      <c r="L66" s="15"/>
    </row>
    <row r="67" spans="2:12" s="11" customFormat="1" ht="12">
      <c r="B67" s="15"/>
      <c r="L67" s="15"/>
    </row>
    <row r="68" spans="2:12" s="11" customFormat="1" ht="12">
      <c r="B68" s="15"/>
      <c r="L68" s="15"/>
    </row>
    <row r="69" spans="2:12" s="11" customFormat="1" ht="12">
      <c r="B69" s="15"/>
      <c r="L69" s="15"/>
    </row>
    <row r="70" spans="2:12" s="11" customFormat="1" ht="12">
      <c r="B70" s="15"/>
      <c r="L70" s="15"/>
    </row>
    <row r="71" spans="2:12" s="11" customFormat="1" ht="12">
      <c r="B71" s="15"/>
      <c r="L71" s="15"/>
    </row>
    <row r="72" spans="2:12" s="11" customFormat="1" ht="12">
      <c r="B72" s="15"/>
      <c r="L72" s="15"/>
    </row>
    <row r="73" spans="2:12" s="11" customFormat="1" ht="12">
      <c r="B73" s="15"/>
      <c r="L73" s="15"/>
    </row>
    <row r="74" spans="2:12" s="11" customFormat="1" ht="12">
      <c r="B74" s="15"/>
      <c r="L74" s="15"/>
    </row>
    <row r="75" spans="2:12" s="11" customFormat="1" ht="12">
      <c r="B75" s="15"/>
      <c r="L75" s="15"/>
    </row>
    <row r="76" spans="2:12" s="96" customFormat="1" ht="12.75">
      <c r="B76" s="24"/>
      <c r="D76" s="37" t="s">
        <v>43</v>
      </c>
      <c r="E76" s="28"/>
      <c r="F76" s="111" t="s">
        <v>44</v>
      </c>
      <c r="G76" s="37" t="s">
        <v>43</v>
      </c>
      <c r="H76" s="28"/>
      <c r="I76" s="28"/>
      <c r="J76" s="112" t="s">
        <v>44</v>
      </c>
      <c r="K76" s="28"/>
      <c r="L76" s="24"/>
    </row>
    <row r="77" spans="2:12" s="96" customFormat="1" ht="14.45" customHeight="1">
      <c r="B77" s="38"/>
      <c r="C77" s="39"/>
      <c r="D77" s="39"/>
      <c r="E77" s="39"/>
      <c r="F77" s="39"/>
      <c r="G77" s="39"/>
      <c r="H77" s="39"/>
      <c r="I77" s="39"/>
      <c r="J77" s="39"/>
      <c r="K77" s="39"/>
      <c r="L77" s="24"/>
    </row>
    <row r="78" s="11" customFormat="1" ht="12"/>
    <row r="79" s="11" customFormat="1" ht="12"/>
    <row r="80" s="11" customFormat="1" ht="12"/>
    <row r="81" spans="2:12" s="96" customFormat="1" ht="6.95" customHeight="1">
      <c r="B81" s="40"/>
      <c r="C81" s="41"/>
      <c r="D81" s="41"/>
      <c r="E81" s="41"/>
      <c r="F81" s="41"/>
      <c r="G81" s="41"/>
      <c r="H81" s="41"/>
      <c r="I81" s="41"/>
      <c r="J81" s="41"/>
      <c r="K81" s="41"/>
      <c r="L81" s="24"/>
    </row>
    <row r="82" spans="2:12" s="96" customFormat="1" ht="24.95" customHeight="1">
      <c r="B82" s="24"/>
      <c r="C82" s="16" t="s">
        <v>123</v>
      </c>
      <c r="L82" s="24"/>
    </row>
    <row r="83" spans="2:12" s="96" customFormat="1" ht="6.95" customHeight="1">
      <c r="B83" s="24"/>
      <c r="L83" s="24"/>
    </row>
    <row r="84" spans="2:12" s="96" customFormat="1" ht="12" customHeight="1">
      <c r="B84" s="24"/>
      <c r="C84" s="95" t="s">
        <v>14</v>
      </c>
      <c r="L84" s="24"/>
    </row>
    <row r="85" spans="2:12" s="96" customFormat="1" ht="24.75" customHeight="1">
      <c r="B85" s="24"/>
      <c r="E85" s="440" t="str">
        <f>E7</f>
        <v>2. etapa modernizace obj. č. 306 (hangár H53) - části západ a úseků části východ situovaného v areálu LOM PRAHA s.p. na letišti Praha – Kbely</v>
      </c>
      <c r="F85" s="441"/>
      <c r="G85" s="441"/>
      <c r="H85" s="441"/>
      <c r="L85" s="24"/>
    </row>
    <row r="86" spans="2:12" s="96" customFormat="1" ht="12" customHeight="1">
      <c r="B86" s="24"/>
      <c r="C86" s="95" t="s">
        <v>119</v>
      </c>
      <c r="L86" s="24"/>
    </row>
    <row r="87" spans="2:12" s="96" customFormat="1" ht="16.5" customHeight="1">
      <c r="B87" s="24"/>
      <c r="E87" s="427" t="str">
        <f>E9</f>
        <v>04 - Chlazení - část západ</v>
      </c>
      <c r="F87" s="439"/>
      <c r="G87" s="439"/>
      <c r="H87" s="439"/>
      <c r="L87" s="24"/>
    </row>
    <row r="88" spans="2:12" s="96" customFormat="1" ht="6.95" customHeight="1">
      <c r="B88" s="24"/>
      <c r="L88" s="24"/>
    </row>
    <row r="89" spans="2:12" s="96" customFormat="1" ht="12" customHeight="1">
      <c r="B89" s="24"/>
      <c r="C89" s="95" t="s">
        <v>17</v>
      </c>
      <c r="F89" s="21" t="str">
        <f>F12</f>
        <v>Areál LOM PRAHA s.p., Praha 9 - Kbely</v>
      </c>
      <c r="I89" s="95" t="s">
        <v>18</v>
      </c>
      <c r="J89" s="113">
        <f>IF(J12="","",J12)</f>
        <v>43760</v>
      </c>
      <c r="L89" s="24"/>
    </row>
    <row r="90" spans="2:12" s="96" customFormat="1" ht="6.95" customHeight="1">
      <c r="B90" s="24"/>
      <c r="L90" s="24"/>
    </row>
    <row r="91" spans="2:12" s="96" customFormat="1" ht="27.95" customHeight="1">
      <c r="B91" s="24"/>
      <c r="C91" s="95" t="s">
        <v>19</v>
      </c>
      <c r="F91" s="21" t="str">
        <f>E15</f>
        <v>LOM PRAHA s.p.</v>
      </c>
      <c r="I91" s="95" t="s">
        <v>23</v>
      </c>
      <c r="J91" s="114" t="str">
        <f>E21</f>
        <v>DIGITRONIC CZ s.r.o.</v>
      </c>
      <c r="L91" s="24"/>
    </row>
    <row r="92" spans="2:12" s="96" customFormat="1" ht="15.2" customHeight="1">
      <c r="B92" s="24"/>
      <c r="C92" s="95" t="s">
        <v>22</v>
      </c>
      <c r="F92" s="91">
        <f>IF(E18="","",E18)</f>
        <v>0</v>
      </c>
      <c r="G92" s="92"/>
      <c r="H92" s="92"/>
      <c r="I92" s="95" t="s">
        <v>26</v>
      </c>
      <c r="J92" s="8" t="str">
        <f>E24</f>
        <v/>
      </c>
      <c r="K92" s="92"/>
      <c r="L92" s="24"/>
    </row>
    <row r="93" spans="2:12" s="96" customFormat="1" ht="10.35" customHeight="1">
      <c r="B93" s="24"/>
      <c r="L93" s="24"/>
    </row>
    <row r="94" spans="2:12" s="96" customFormat="1" ht="29.25" customHeight="1">
      <c r="B94" s="24"/>
      <c r="C94" s="115" t="s">
        <v>124</v>
      </c>
      <c r="D94" s="105"/>
      <c r="E94" s="105"/>
      <c r="F94" s="105"/>
      <c r="G94" s="105"/>
      <c r="H94" s="105"/>
      <c r="I94" s="105"/>
      <c r="J94" s="116" t="s">
        <v>125</v>
      </c>
      <c r="K94" s="105"/>
      <c r="L94" s="24"/>
    </row>
    <row r="95" spans="2:12" s="96" customFormat="1" ht="10.35" customHeight="1">
      <c r="B95" s="24"/>
      <c r="L95" s="24"/>
    </row>
    <row r="96" spans="2:47" s="96" customFormat="1" ht="22.9" customHeight="1">
      <c r="B96" s="24"/>
      <c r="C96" s="117" t="s">
        <v>126</v>
      </c>
      <c r="J96" s="100">
        <f>J118</f>
        <v>0</v>
      </c>
      <c r="L96" s="24"/>
      <c r="AU96" s="12" t="s">
        <v>127</v>
      </c>
    </row>
    <row r="97" spans="2:12" s="119" customFormat="1" ht="24.95" customHeight="1">
      <c r="B97" s="118"/>
      <c r="D97" s="120" t="s">
        <v>2088</v>
      </c>
      <c r="E97" s="121"/>
      <c r="F97" s="121"/>
      <c r="G97" s="121"/>
      <c r="H97" s="121"/>
      <c r="I97" s="121"/>
      <c r="J97" s="122">
        <f>J119</f>
        <v>0</v>
      </c>
      <c r="L97" s="118"/>
    </row>
    <row r="98" spans="2:12" s="119" customFormat="1" ht="24.95" customHeight="1">
      <c r="B98" s="118"/>
      <c r="D98" s="120" t="s">
        <v>1902</v>
      </c>
      <c r="E98" s="121"/>
      <c r="F98" s="121"/>
      <c r="G98" s="121"/>
      <c r="H98" s="121"/>
      <c r="I98" s="121"/>
      <c r="J98" s="122">
        <f>J134</f>
        <v>0</v>
      </c>
      <c r="L98" s="118"/>
    </row>
    <row r="99" spans="2:12" s="96" customFormat="1" ht="21.75" customHeight="1">
      <c r="B99" s="24"/>
      <c r="L99" s="24"/>
    </row>
    <row r="100" spans="2:12" s="96" customFormat="1" ht="6.95" customHeight="1">
      <c r="B100" s="38"/>
      <c r="C100" s="39"/>
      <c r="D100" s="39"/>
      <c r="E100" s="39"/>
      <c r="F100" s="39"/>
      <c r="G100" s="39"/>
      <c r="H100" s="39"/>
      <c r="I100" s="39"/>
      <c r="J100" s="39"/>
      <c r="K100" s="39"/>
      <c r="L100" s="24"/>
    </row>
    <row r="101" s="11" customFormat="1" ht="12"/>
    <row r="102" s="11" customFormat="1" ht="12"/>
    <row r="103" s="11" customFormat="1" ht="12"/>
    <row r="104" spans="2:12" s="96" customFormat="1" ht="6.95" customHeight="1">
      <c r="B104" s="40"/>
      <c r="C104" s="41"/>
      <c r="D104" s="41"/>
      <c r="E104" s="41"/>
      <c r="F104" s="41"/>
      <c r="G104" s="41"/>
      <c r="H104" s="41"/>
      <c r="I104" s="41"/>
      <c r="J104" s="41"/>
      <c r="K104" s="41"/>
      <c r="L104" s="24"/>
    </row>
    <row r="105" spans="2:12" s="96" customFormat="1" ht="24.95" customHeight="1">
      <c r="B105" s="24"/>
      <c r="C105" s="16" t="s">
        <v>152</v>
      </c>
      <c r="L105" s="24"/>
    </row>
    <row r="106" spans="2:12" s="96" customFormat="1" ht="6.95" customHeight="1">
      <c r="B106" s="24"/>
      <c r="L106" s="24"/>
    </row>
    <row r="107" spans="2:12" s="96" customFormat="1" ht="12" customHeight="1">
      <c r="B107" s="24"/>
      <c r="C107" s="95" t="s">
        <v>14</v>
      </c>
      <c r="L107" s="24"/>
    </row>
    <row r="108" spans="2:12" s="96" customFormat="1" ht="24.75" customHeight="1">
      <c r="B108" s="24"/>
      <c r="E108" s="440" t="str">
        <f>E7</f>
        <v>2. etapa modernizace obj. č. 306 (hangár H53) - části západ a úseků části východ situovaného v areálu LOM PRAHA s.p. na letišti Praha – Kbely</v>
      </c>
      <c r="F108" s="441"/>
      <c r="G108" s="441"/>
      <c r="H108" s="441"/>
      <c r="L108" s="24"/>
    </row>
    <row r="109" spans="2:12" s="96" customFormat="1" ht="12" customHeight="1">
      <c r="B109" s="24"/>
      <c r="C109" s="95" t="s">
        <v>119</v>
      </c>
      <c r="L109" s="24"/>
    </row>
    <row r="110" spans="2:12" s="96" customFormat="1" ht="16.5" customHeight="1">
      <c r="B110" s="24"/>
      <c r="E110" s="427" t="str">
        <f>E9</f>
        <v>04 - Chlazení - část západ</v>
      </c>
      <c r="F110" s="439"/>
      <c r="G110" s="439"/>
      <c r="H110" s="439"/>
      <c r="L110" s="24"/>
    </row>
    <row r="111" spans="2:12" s="96" customFormat="1" ht="6.95" customHeight="1">
      <c r="B111" s="24"/>
      <c r="L111" s="24"/>
    </row>
    <row r="112" spans="2:12" s="96" customFormat="1" ht="12" customHeight="1">
      <c r="B112" s="24"/>
      <c r="C112" s="95" t="s">
        <v>17</v>
      </c>
      <c r="F112" s="21" t="str">
        <f>F12</f>
        <v>Areál LOM PRAHA s.p., Praha 9 - Kbely</v>
      </c>
      <c r="I112" s="95" t="s">
        <v>18</v>
      </c>
      <c r="J112" s="234">
        <f>IF(J12="","",J12)</f>
        <v>43760</v>
      </c>
      <c r="L112" s="24"/>
    </row>
    <row r="113" spans="2:12" s="96" customFormat="1" ht="6.95" customHeight="1">
      <c r="B113" s="24"/>
      <c r="L113" s="24"/>
    </row>
    <row r="114" spans="2:12" s="96" customFormat="1" ht="27.95" customHeight="1">
      <c r="B114" s="24"/>
      <c r="C114" s="95" t="s">
        <v>19</v>
      </c>
      <c r="F114" s="21" t="str">
        <f>E15</f>
        <v>LOM PRAHA s.p.</v>
      </c>
      <c r="I114" s="95" t="s">
        <v>23</v>
      </c>
      <c r="J114" s="114" t="str">
        <f>E21</f>
        <v>DIGITRONIC CZ s.r.o.</v>
      </c>
      <c r="L114" s="24"/>
    </row>
    <row r="115" spans="2:12" s="96" customFormat="1" ht="15.2" customHeight="1">
      <c r="B115" s="24"/>
      <c r="C115" s="95" t="s">
        <v>22</v>
      </c>
      <c r="F115" s="91">
        <f>IF(E18="","",E18)</f>
        <v>0</v>
      </c>
      <c r="G115" s="92"/>
      <c r="H115" s="92"/>
      <c r="I115" s="95" t="s">
        <v>26</v>
      </c>
      <c r="J115" s="8" t="str">
        <f>E24</f>
        <v/>
      </c>
      <c r="K115" s="92"/>
      <c r="L115" s="24"/>
    </row>
    <row r="116" spans="2:12" s="96" customFormat="1" ht="10.35" customHeight="1">
      <c r="B116" s="24"/>
      <c r="L116" s="24"/>
    </row>
    <row r="117" spans="2:20" s="131" customFormat="1" ht="29.25" customHeight="1">
      <c r="B117" s="127"/>
      <c r="C117" s="128" t="s">
        <v>153</v>
      </c>
      <c r="D117" s="129" t="s">
        <v>53</v>
      </c>
      <c r="E117" s="129" t="s">
        <v>49</v>
      </c>
      <c r="F117" s="129" t="s">
        <v>50</v>
      </c>
      <c r="G117" s="129" t="s">
        <v>154</v>
      </c>
      <c r="H117" s="129" t="s">
        <v>155</v>
      </c>
      <c r="I117" s="129" t="s">
        <v>156</v>
      </c>
      <c r="J117" s="129" t="s">
        <v>125</v>
      </c>
      <c r="K117" s="130" t="s">
        <v>157</v>
      </c>
      <c r="L117" s="127"/>
      <c r="M117" s="54" t="s">
        <v>1</v>
      </c>
      <c r="N117" s="55" t="s">
        <v>32</v>
      </c>
      <c r="O117" s="55" t="s">
        <v>158</v>
      </c>
      <c r="P117" s="55" t="s">
        <v>159</v>
      </c>
      <c r="Q117" s="55" t="s">
        <v>160</v>
      </c>
      <c r="R117" s="55" t="s">
        <v>161</v>
      </c>
      <c r="S117" s="55" t="s">
        <v>162</v>
      </c>
      <c r="T117" s="56" t="s">
        <v>163</v>
      </c>
    </row>
    <row r="118" spans="2:63" s="96" customFormat="1" ht="22.9" customHeight="1">
      <c r="B118" s="24"/>
      <c r="C118" s="60" t="s">
        <v>164</v>
      </c>
      <c r="J118" s="132">
        <f>BK118</f>
        <v>0</v>
      </c>
      <c r="L118" s="24"/>
      <c r="M118" s="57"/>
      <c r="N118" s="48"/>
      <c r="O118" s="48"/>
      <c r="P118" s="133">
        <f>P119+P134</f>
        <v>0</v>
      </c>
      <c r="Q118" s="48"/>
      <c r="R118" s="133">
        <f>R119+R134</f>
        <v>0</v>
      </c>
      <c r="S118" s="48"/>
      <c r="T118" s="134">
        <f>T119+T134</f>
        <v>0</v>
      </c>
      <c r="AT118" s="12" t="s">
        <v>67</v>
      </c>
      <c r="AU118" s="12" t="s">
        <v>127</v>
      </c>
      <c r="BK118" s="135">
        <f>BK119+BK134</f>
        <v>0</v>
      </c>
    </row>
    <row r="119" spans="2:63" s="137" customFormat="1" ht="25.9" customHeight="1">
      <c r="B119" s="136"/>
      <c r="D119" s="138" t="s">
        <v>67</v>
      </c>
      <c r="E119" s="139" t="s">
        <v>2138</v>
      </c>
      <c r="F119" s="139" t="s">
        <v>2139</v>
      </c>
      <c r="J119" s="140">
        <f>BK119</f>
        <v>0</v>
      </c>
      <c r="L119" s="136"/>
      <c r="M119" s="141"/>
      <c r="N119" s="142"/>
      <c r="O119" s="142"/>
      <c r="P119" s="143">
        <f>SUM(P120:P133)</f>
        <v>0</v>
      </c>
      <c r="Q119" s="142"/>
      <c r="R119" s="143">
        <f>SUM(R120:R133)</f>
        <v>0</v>
      </c>
      <c r="S119" s="142"/>
      <c r="T119" s="144">
        <f>SUM(T120:T133)</f>
        <v>0</v>
      </c>
      <c r="AR119" s="138" t="s">
        <v>75</v>
      </c>
      <c r="AT119" s="145" t="s">
        <v>67</v>
      </c>
      <c r="AU119" s="145" t="s">
        <v>68</v>
      </c>
      <c r="AY119" s="138" t="s">
        <v>167</v>
      </c>
      <c r="BK119" s="146">
        <f>SUM(BK120:BK133)</f>
        <v>0</v>
      </c>
    </row>
    <row r="120" spans="2:65" s="96" customFormat="1" ht="24" customHeight="1">
      <c r="B120" s="24"/>
      <c r="C120" s="149" t="s">
        <v>75</v>
      </c>
      <c r="D120" s="149" t="s">
        <v>169</v>
      </c>
      <c r="E120" s="150" t="s">
        <v>2150</v>
      </c>
      <c r="F120" s="151" t="s">
        <v>2151</v>
      </c>
      <c r="G120" s="152" t="s">
        <v>727</v>
      </c>
      <c r="H120" s="153">
        <v>22</v>
      </c>
      <c r="I120" s="3"/>
      <c r="J120" s="154">
        <f>ROUND(I120*H120,2)</f>
        <v>0</v>
      </c>
      <c r="K120" s="151" t="s">
        <v>1</v>
      </c>
      <c r="L120" s="24"/>
      <c r="M120" s="155" t="s">
        <v>1</v>
      </c>
      <c r="N120" s="156" t="s">
        <v>33</v>
      </c>
      <c r="O120" s="157">
        <v>0</v>
      </c>
      <c r="P120" s="157">
        <f>O120*H120</f>
        <v>0</v>
      </c>
      <c r="Q120" s="157">
        <v>0</v>
      </c>
      <c r="R120" s="157">
        <f>Q120*H120</f>
        <v>0</v>
      </c>
      <c r="S120" s="157">
        <v>0</v>
      </c>
      <c r="T120" s="158">
        <f>S120*H120</f>
        <v>0</v>
      </c>
      <c r="AR120" s="159" t="s">
        <v>174</v>
      </c>
      <c r="AT120" s="159" t="s">
        <v>169</v>
      </c>
      <c r="AU120" s="159" t="s">
        <v>75</v>
      </c>
      <c r="AY120" s="12" t="s">
        <v>167</v>
      </c>
      <c r="BE120" s="160">
        <f>IF(N120="základní",J120,0)</f>
        <v>0</v>
      </c>
      <c r="BF120" s="160">
        <f>IF(N120="snížená",J120,0)</f>
        <v>0</v>
      </c>
      <c r="BG120" s="160">
        <f>IF(N120="zákl. přenesená",J120,0)</f>
        <v>0</v>
      </c>
      <c r="BH120" s="160">
        <f>IF(N120="sníž. přenesená",J120,0)</f>
        <v>0</v>
      </c>
      <c r="BI120" s="160">
        <f>IF(N120="nulová",J120,0)</f>
        <v>0</v>
      </c>
      <c r="BJ120" s="12" t="s">
        <v>75</v>
      </c>
      <c r="BK120" s="160">
        <f>ROUND(I120*H120,2)</f>
        <v>0</v>
      </c>
      <c r="BL120" s="12" t="s">
        <v>174</v>
      </c>
      <c r="BM120" s="159" t="s">
        <v>77</v>
      </c>
    </row>
    <row r="121" spans="2:47" s="96" customFormat="1" ht="19.5">
      <c r="B121" s="24"/>
      <c r="D121" s="161" t="s">
        <v>176</v>
      </c>
      <c r="F121" s="162" t="s">
        <v>2151</v>
      </c>
      <c r="L121" s="24"/>
      <c r="M121" s="163"/>
      <c r="N121" s="50"/>
      <c r="O121" s="50"/>
      <c r="P121" s="50"/>
      <c r="Q121" s="50"/>
      <c r="R121" s="50"/>
      <c r="S121" s="50"/>
      <c r="T121" s="51"/>
      <c r="AT121" s="12" t="s">
        <v>176</v>
      </c>
      <c r="AU121" s="12" t="s">
        <v>75</v>
      </c>
    </row>
    <row r="122" spans="2:65" s="96" customFormat="1" ht="16.5" customHeight="1">
      <c r="B122" s="24"/>
      <c r="C122" s="149" t="s">
        <v>77</v>
      </c>
      <c r="D122" s="149" t="s">
        <v>169</v>
      </c>
      <c r="E122" s="150" t="s">
        <v>2152</v>
      </c>
      <c r="F122" s="151" t="s">
        <v>2153</v>
      </c>
      <c r="G122" s="152" t="s">
        <v>1907</v>
      </c>
      <c r="H122" s="153">
        <v>2</v>
      </c>
      <c r="I122" s="3"/>
      <c r="J122" s="154">
        <f>ROUND(I122*H122,2)</f>
        <v>0</v>
      </c>
      <c r="K122" s="151" t="s">
        <v>1</v>
      </c>
      <c r="L122" s="24"/>
      <c r="M122" s="155" t="s">
        <v>1</v>
      </c>
      <c r="N122" s="156" t="s">
        <v>33</v>
      </c>
      <c r="O122" s="157">
        <v>0</v>
      </c>
      <c r="P122" s="157">
        <f>O122*H122</f>
        <v>0</v>
      </c>
      <c r="Q122" s="157">
        <v>0</v>
      </c>
      <c r="R122" s="157">
        <f>Q122*H122</f>
        <v>0</v>
      </c>
      <c r="S122" s="157">
        <v>0</v>
      </c>
      <c r="T122" s="158">
        <f>S122*H122</f>
        <v>0</v>
      </c>
      <c r="AR122" s="159" t="s">
        <v>174</v>
      </c>
      <c r="AT122" s="159" t="s">
        <v>169</v>
      </c>
      <c r="AU122" s="159" t="s">
        <v>75</v>
      </c>
      <c r="AY122" s="12" t="s">
        <v>167</v>
      </c>
      <c r="BE122" s="160">
        <f>IF(N122="základní",J122,0)</f>
        <v>0</v>
      </c>
      <c r="BF122" s="160">
        <f>IF(N122="snížená",J122,0)</f>
        <v>0</v>
      </c>
      <c r="BG122" s="160">
        <f>IF(N122="zákl. přenesená",J122,0)</f>
        <v>0</v>
      </c>
      <c r="BH122" s="160">
        <f>IF(N122="sníž. přenesená",J122,0)</f>
        <v>0</v>
      </c>
      <c r="BI122" s="160">
        <f>IF(N122="nulová",J122,0)</f>
        <v>0</v>
      </c>
      <c r="BJ122" s="12" t="s">
        <v>75</v>
      </c>
      <c r="BK122" s="160">
        <f>ROUND(I122*H122,2)</f>
        <v>0</v>
      </c>
      <c r="BL122" s="12" t="s">
        <v>174</v>
      </c>
      <c r="BM122" s="159" t="s">
        <v>174</v>
      </c>
    </row>
    <row r="123" spans="2:47" s="96" customFormat="1" ht="12">
      <c r="B123" s="24"/>
      <c r="D123" s="161" t="s">
        <v>176</v>
      </c>
      <c r="F123" s="162" t="s">
        <v>2153</v>
      </c>
      <c r="L123" s="24"/>
      <c r="M123" s="163"/>
      <c r="N123" s="50"/>
      <c r="O123" s="50"/>
      <c r="P123" s="50"/>
      <c r="Q123" s="50"/>
      <c r="R123" s="50"/>
      <c r="S123" s="50"/>
      <c r="T123" s="51"/>
      <c r="AT123" s="12" t="s">
        <v>176</v>
      </c>
      <c r="AU123" s="12" t="s">
        <v>75</v>
      </c>
    </row>
    <row r="124" spans="2:65" s="96" customFormat="1" ht="24" customHeight="1">
      <c r="B124" s="24"/>
      <c r="C124" s="149" t="s">
        <v>186</v>
      </c>
      <c r="D124" s="149" t="s">
        <v>169</v>
      </c>
      <c r="E124" s="150" t="s">
        <v>2154</v>
      </c>
      <c r="F124" s="151" t="s">
        <v>2155</v>
      </c>
      <c r="G124" s="152" t="s">
        <v>1907</v>
      </c>
      <c r="H124" s="153">
        <v>1</v>
      </c>
      <c r="I124" s="3"/>
      <c r="J124" s="154">
        <f>ROUND(I124*H124,2)</f>
        <v>0</v>
      </c>
      <c r="K124" s="151" t="s">
        <v>1</v>
      </c>
      <c r="L124" s="24"/>
      <c r="M124" s="155" t="s">
        <v>1</v>
      </c>
      <c r="N124" s="156" t="s">
        <v>33</v>
      </c>
      <c r="O124" s="157">
        <v>0</v>
      </c>
      <c r="P124" s="157">
        <f>O124*H124</f>
        <v>0</v>
      </c>
      <c r="Q124" s="157">
        <v>0</v>
      </c>
      <c r="R124" s="157">
        <f>Q124*H124</f>
        <v>0</v>
      </c>
      <c r="S124" s="157">
        <v>0</v>
      </c>
      <c r="T124" s="158">
        <f>S124*H124</f>
        <v>0</v>
      </c>
      <c r="AR124" s="159" t="s">
        <v>174</v>
      </c>
      <c r="AT124" s="159" t="s">
        <v>169</v>
      </c>
      <c r="AU124" s="159" t="s">
        <v>75</v>
      </c>
      <c r="AY124" s="12" t="s">
        <v>167</v>
      </c>
      <c r="BE124" s="160">
        <f>IF(N124="základní",J124,0)</f>
        <v>0</v>
      </c>
      <c r="BF124" s="160">
        <f>IF(N124="snížená",J124,0)</f>
        <v>0</v>
      </c>
      <c r="BG124" s="160">
        <f>IF(N124="zákl. přenesená",J124,0)</f>
        <v>0</v>
      </c>
      <c r="BH124" s="160">
        <f>IF(N124="sníž. přenesená",J124,0)</f>
        <v>0</v>
      </c>
      <c r="BI124" s="160">
        <f>IF(N124="nulová",J124,0)</f>
        <v>0</v>
      </c>
      <c r="BJ124" s="12" t="s">
        <v>75</v>
      </c>
      <c r="BK124" s="160">
        <f>ROUND(I124*H124,2)</f>
        <v>0</v>
      </c>
      <c r="BL124" s="12" t="s">
        <v>174</v>
      </c>
      <c r="BM124" s="159" t="s">
        <v>213</v>
      </c>
    </row>
    <row r="125" spans="2:47" s="96" customFormat="1" ht="12">
      <c r="B125" s="24"/>
      <c r="D125" s="161" t="s">
        <v>176</v>
      </c>
      <c r="F125" s="162" t="s">
        <v>2155</v>
      </c>
      <c r="L125" s="24"/>
      <c r="M125" s="163"/>
      <c r="N125" s="50"/>
      <c r="O125" s="50"/>
      <c r="P125" s="50"/>
      <c r="Q125" s="50"/>
      <c r="R125" s="50"/>
      <c r="S125" s="50"/>
      <c r="T125" s="51"/>
      <c r="AT125" s="12" t="s">
        <v>176</v>
      </c>
      <c r="AU125" s="12" t="s">
        <v>75</v>
      </c>
    </row>
    <row r="126" spans="2:65" s="96" customFormat="1" ht="16.5" customHeight="1">
      <c r="B126" s="24"/>
      <c r="C126" s="149" t="s">
        <v>174</v>
      </c>
      <c r="D126" s="149" t="s">
        <v>169</v>
      </c>
      <c r="E126" s="150" t="s">
        <v>2156</v>
      </c>
      <c r="F126" s="151" t="s">
        <v>2157</v>
      </c>
      <c r="G126" s="152" t="s">
        <v>941</v>
      </c>
      <c r="H126" s="153">
        <v>2</v>
      </c>
      <c r="I126" s="3"/>
      <c r="J126" s="154">
        <f>ROUND(I126*H126,2)</f>
        <v>0</v>
      </c>
      <c r="K126" s="151" t="s">
        <v>1</v>
      </c>
      <c r="L126" s="24"/>
      <c r="M126" s="155" t="s">
        <v>1</v>
      </c>
      <c r="N126" s="156" t="s">
        <v>33</v>
      </c>
      <c r="O126" s="157">
        <v>0</v>
      </c>
      <c r="P126" s="157">
        <f>O126*H126</f>
        <v>0</v>
      </c>
      <c r="Q126" s="157">
        <v>0</v>
      </c>
      <c r="R126" s="157">
        <f>Q126*H126</f>
        <v>0</v>
      </c>
      <c r="S126" s="157">
        <v>0</v>
      </c>
      <c r="T126" s="158">
        <f>S126*H126</f>
        <v>0</v>
      </c>
      <c r="AR126" s="159" t="s">
        <v>174</v>
      </c>
      <c r="AT126" s="159" t="s">
        <v>169</v>
      </c>
      <c r="AU126" s="159" t="s">
        <v>75</v>
      </c>
      <c r="AY126" s="12" t="s">
        <v>167</v>
      </c>
      <c r="BE126" s="160">
        <f>IF(N126="základní",J126,0)</f>
        <v>0</v>
      </c>
      <c r="BF126" s="160">
        <f>IF(N126="snížená",J126,0)</f>
        <v>0</v>
      </c>
      <c r="BG126" s="160">
        <f>IF(N126="zákl. přenesená",J126,0)</f>
        <v>0</v>
      </c>
      <c r="BH126" s="160">
        <f>IF(N126="sníž. přenesená",J126,0)</f>
        <v>0</v>
      </c>
      <c r="BI126" s="160">
        <f>IF(N126="nulová",J126,0)</f>
        <v>0</v>
      </c>
      <c r="BJ126" s="12" t="s">
        <v>75</v>
      </c>
      <c r="BK126" s="160">
        <f>ROUND(I126*H126,2)</f>
        <v>0</v>
      </c>
      <c r="BL126" s="12" t="s">
        <v>174</v>
      </c>
      <c r="BM126" s="159" t="s">
        <v>231</v>
      </c>
    </row>
    <row r="127" spans="2:47" s="96" customFormat="1" ht="12">
      <c r="B127" s="24"/>
      <c r="D127" s="161" t="s">
        <v>176</v>
      </c>
      <c r="F127" s="162" t="s">
        <v>2157</v>
      </c>
      <c r="L127" s="24"/>
      <c r="M127" s="163"/>
      <c r="N127" s="50"/>
      <c r="O127" s="50"/>
      <c r="P127" s="50"/>
      <c r="Q127" s="50"/>
      <c r="R127" s="50"/>
      <c r="S127" s="50"/>
      <c r="T127" s="51"/>
      <c r="AT127" s="12" t="s">
        <v>176</v>
      </c>
      <c r="AU127" s="12" t="s">
        <v>75</v>
      </c>
    </row>
    <row r="128" spans="2:65" s="96" customFormat="1" ht="16.5" customHeight="1">
      <c r="B128" s="24"/>
      <c r="C128" s="149" t="s">
        <v>205</v>
      </c>
      <c r="D128" s="149" t="s">
        <v>169</v>
      </c>
      <c r="E128" s="150" t="s">
        <v>2158</v>
      </c>
      <c r="F128" s="151" t="s">
        <v>2159</v>
      </c>
      <c r="G128" s="152" t="s">
        <v>508</v>
      </c>
      <c r="H128" s="153">
        <v>1</v>
      </c>
      <c r="I128" s="3"/>
      <c r="J128" s="154">
        <f>ROUND(I128*H128,2)</f>
        <v>0</v>
      </c>
      <c r="K128" s="151" t="s">
        <v>1</v>
      </c>
      <c r="L128" s="24"/>
      <c r="M128" s="155" t="s">
        <v>1</v>
      </c>
      <c r="N128" s="156" t="s">
        <v>33</v>
      </c>
      <c r="O128" s="157">
        <v>0</v>
      </c>
      <c r="P128" s="157">
        <f>O128*H128</f>
        <v>0</v>
      </c>
      <c r="Q128" s="157">
        <v>0</v>
      </c>
      <c r="R128" s="157">
        <f>Q128*H128</f>
        <v>0</v>
      </c>
      <c r="S128" s="157">
        <v>0</v>
      </c>
      <c r="T128" s="158">
        <f>S128*H128</f>
        <v>0</v>
      </c>
      <c r="AR128" s="159" t="s">
        <v>174</v>
      </c>
      <c r="AT128" s="159" t="s">
        <v>169</v>
      </c>
      <c r="AU128" s="159" t="s">
        <v>75</v>
      </c>
      <c r="AY128" s="12" t="s">
        <v>167</v>
      </c>
      <c r="BE128" s="160">
        <f>IF(N128="základní",J128,0)</f>
        <v>0</v>
      </c>
      <c r="BF128" s="160">
        <f>IF(N128="snížená",J128,0)</f>
        <v>0</v>
      </c>
      <c r="BG128" s="160">
        <f>IF(N128="zákl. přenesená",J128,0)</f>
        <v>0</v>
      </c>
      <c r="BH128" s="160">
        <f>IF(N128="sníž. přenesená",J128,0)</f>
        <v>0</v>
      </c>
      <c r="BI128" s="160">
        <f>IF(N128="nulová",J128,0)</f>
        <v>0</v>
      </c>
      <c r="BJ128" s="12" t="s">
        <v>75</v>
      </c>
      <c r="BK128" s="160">
        <f>ROUND(I128*H128,2)</f>
        <v>0</v>
      </c>
      <c r="BL128" s="12" t="s">
        <v>174</v>
      </c>
      <c r="BM128" s="159" t="s">
        <v>13</v>
      </c>
    </row>
    <row r="129" spans="2:47" s="96" customFormat="1" ht="12">
      <c r="B129" s="24"/>
      <c r="D129" s="161" t="s">
        <v>176</v>
      </c>
      <c r="F129" s="162" t="s">
        <v>2159</v>
      </c>
      <c r="L129" s="24"/>
      <c r="M129" s="163"/>
      <c r="N129" s="50"/>
      <c r="O129" s="50"/>
      <c r="P129" s="50"/>
      <c r="Q129" s="50"/>
      <c r="R129" s="50"/>
      <c r="S129" s="50"/>
      <c r="T129" s="51"/>
      <c r="AT129" s="12" t="s">
        <v>176</v>
      </c>
      <c r="AU129" s="12" t="s">
        <v>75</v>
      </c>
    </row>
    <row r="130" spans="2:65" s="96" customFormat="1" ht="16.5" customHeight="1">
      <c r="B130" s="24"/>
      <c r="C130" s="149" t="s">
        <v>213</v>
      </c>
      <c r="D130" s="149" t="s">
        <v>169</v>
      </c>
      <c r="E130" s="150" t="s">
        <v>2160</v>
      </c>
      <c r="F130" s="151" t="s">
        <v>2161</v>
      </c>
      <c r="G130" s="152" t="s">
        <v>727</v>
      </c>
      <c r="H130" s="153">
        <v>13</v>
      </c>
      <c r="I130" s="3"/>
      <c r="J130" s="154">
        <f>ROUND(I130*H130,2)</f>
        <v>0</v>
      </c>
      <c r="K130" s="151" t="s">
        <v>1</v>
      </c>
      <c r="L130" s="24"/>
      <c r="M130" s="155" t="s">
        <v>1</v>
      </c>
      <c r="N130" s="156" t="s">
        <v>33</v>
      </c>
      <c r="O130" s="157">
        <v>0</v>
      </c>
      <c r="P130" s="157">
        <f>O130*H130</f>
        <v>0</v>
      </c>
      <c r="Q130" s="157">
        <v>0</v>
      </c>
      <c r="R130" s="157">
        <f>Q130*H130</f>
        <v>0</v>
      </c>
      <c r="S130" s="157">
        <v>0</v>
      </c>
      <c r="T130" s="158">
        <f>S130*H130</f>
        <v>0</v>
      </c>
      <c r="AR130" s="159" t="s">
        <v>174</v>
      </c>
      <c r="AT130" s="159" t="s">
        <v>169</v>
      </c>
      <c r="AU130" s="159" t="s">
        <v>75</v>
      </c>
      <c r="AY130" s="12" t="s">
        <v>167</v>
      </c>
      <c r="BE130" s="160">
        <f>IF(N130="základní",J130,0)</f>
        <v>0</v>
      </c>
      <c r="BF130" s="160">
        <f>IF(N130="snížená",J130,0)</f>
        <v>0</v>
      </c>
      <c r="BG130" s="160">
        <f>IF(N130="zákl. přenesená",J130,0)</f>
        <v>0</v>
      </c>
      <c r="BH130" s="160">
        <f>IF(N130="sníž. přenesená",J130,0)</f>
        <v>0</v>
      </c>
      <c r="BI130" s="160">
        <f>IF(N130="nulová",J130,0)</f>
        <v>0</v>
      </c>
      <c r="BJ130" s="12" t="s">
        <v>75</v>
      </c>
      <c r="BK130" s="160">
        <f>ROUND(I130*H130,2)</f>
        <v>0</v>
      </c>
      <c r="BL130" s="12" t="s">
        <v>174</v>
      </c>
      <c r="BM130" s="159" t="s">
        <v>257</v>
      </c>
    </row>
    <row r="131" spans="2:47" s="96" customFormat="1" ht="12">
      <c r="B131" s="24"/>
      <c r="D131" s="161" t="s">
        <v>176</v>
      </c>
      <c r="F131" s="162" t="s">
        <v>2161</v>
      </c>
      <c r="L131" s="24"/>
      <c r="M131" s="163"/>
      <c r="N131" s="50"/>
      <c r="O131" s="50"/>
      <c r="P131" s="50"/>
      <c r="Q131" s="50"/>
      <c r="R131" s="50"/>
      <c r="S131" s="50"/>
      <c r="T131" s="51"/>
      <c r="AT131" s="12" t="s">
        <v>176</v>
      </c>
      <c r="AU131" s="12" t="s">
        <v>75</v>
      </c>
    </row>
    <row r="132" spans="2:65" s="96" customFormat="1" ht="16.5" customHeight="1">
      <c r="B132" s="24"/>
      <c r="C132" s="149" t="s">
        <v>227</v>
      </c>
      <c r="D132" s="149" t="s">
        <v>169</v>
      </c>
      <c r="E132" s="150" t="s">
        <v>2106</v>
      </c>
      <c r="F132" s="151" t="s">
        <v>2162</v>
      </c>
      <c r="G132" s="152" t="s">
        <v>1031</v>
      </c>
      <c r="H132" s="153">
        <v>1531.65</v>
      </c>
      <c r="I132" s="3"/>
      <c r="J132" s="154">
        <f>ROUND(I132*H132,2)</f>
        <v>0</v>
      </c>
      <c r="K132" s="151" t="s">
        <v>1</v>
      </c>
      <c r="L132" s="24"/>
      <c r="M132" s="155" t="s">
        <v>1</v>
      </c>
      <c r="N132" s="156" t="s">
        <v>33</v>
      </c>
      <c r="O132" s="157">
        <v>0</v>
      </c>
      <c r="P132" s="157">
        <f>O132*H132</f>
        <v>0</v>
      </c>
      <c r="Q132" s="157">
        <v>0</v>
      </c>
      <c r="R132" s="157">
        <f>Q132*H132</f>
        <v>0</v>
      </c>
      <c r="S132" s="157">
        <v>0</v>
      </c>
      <c r="T132" s="158">
        <f>S132*H132</f>
        <v>0</v>
      </c>
      <c r="AR132" s="159" t="s">
        <v>174</v>
      </c>
      <c r="AT132" s="159" t="s">
        <v>169</v>
      </c>
      <c r="AU132" s="159" t="s">
        <v>75</v>
      </c>
      <c r="AY132" s="12" t="s">
        <v>167</v>
      </c>
      <c r="BE132" s="160">
        <f>IF(N132="základní",J132,0)</f>
        <v>0</v>
      </c>
      <c r="BF132" s="160">
        <f>IF(N132="snížená",J132,0)</f>
        <v>0</v>
      </c>
      <c r="BG132" s="160">
        <f>IF(N132="zákl. přenesená",J132,0)</f>
        <v>0</v>
      </c>
      <c r="BH132" s="160">
        <f>IF(N132="sníž. přenesená",J132,0)</f>
        <v>0</v>
      </c>
      <c r="BI132" s="160">
        <f>IF(N132="nulová",J132,0)</f>
        <v>0</v>
      </c>
      <c r="BJ132" s="12" t="s">
        <v>75</v>
      </c>
      <c r="BK132" s="160">
        <f>ROUND(I132*H132,2)</f>
        <v>0</v>
      </c>
      <c r="BL132" s="12" t="s">
        <v>174</v>
      </c>
      <c r="BM132" s="159" t="s">
        <v>279</v>
      </c>
    </row>
    <row r="133" spans="2:47" s="96" customFormat="1" ht="12">
      <c r="B133" s="24"/>
      <c r="D133" s="161" t="s">
        <v>176</v>
      </c>
      <c r="F133" s="162" t="s">
        <v>2162</v>
      </c>
      <c r="L133" s="24"/>
      <c r="M133" s="163"/>
      <c r="N133" s="50"/>
      <c r="O133" s="50"/>
      <c r="P133" s="50"/>
      <c r="Q133" s="50"/>
      <c r="R133" s="50"/>
      <c r="S133" s="50"/>
      <c r="T133" s="51"/>
      <c r="AT133" s="12" t="s">
        <v>176</v>
      </c>
      <c r="AU133" s="12" t="s">
        <v>75</v>
      </c>
    </row>
    <row r="134" spans="2:63" s="137" customFormat="1" ht="25.9" customHeight="1">
      <c r="B134" s="136"/>
      <c r="D134" s="138" t="s">
        <v>67</v>
      </c>
      <c r="E134" s="139" t="s">
        <v>2060</v>
      </c>
      <c r="F134" s="139" t="s">
        <v>2061</v>
      </c>
      <c r="J134" s="140">
        <f>BK134</f>
        <v>0</v>
      </c>
      <c r="L134" s="136"/>
      <c r="M134" s="141"/>
      <c r="N134" s="142"/>
      <c r="O134" s="142"/>
      <c r="P134" s="143">
        <f>SUM(P135:P140)</f>
        <v>0</v>
      </c>
      <c r="Q134" s="142"/>
      <c r="R134" s="143">
        <f>SUM(R135:R140)</f>
        <v>0</v>
      </c>
      <c r="S134" s="142"/>
      <c r="T134" s="144">
        <f>SUM(T135:T140)</f>
        <v>0</v>
      </c>
      <c r="AR134" s="138" t="s">
        <v>75</v>
      </c>
      <c r="AT134" s="145" t="s">
        <v>67</v>
      </c>
      <c r="AU134" s="145" t="s">
        <v>68</v>
      </c>
      <c r="AY134" s="138" t="s">
        <v>167</v>
      </c>
      <c r="BK134" s="146">
        <f>SUM(BK135:BK140)</f>
        <v>0</v>
      </c>
    </row>
    <row r="135" spans="2:65" s="96" customFormat="1" ht="16.5" customHeight="1">
      <c r="B135" s="24"/>
      <c r="C135" s="149" t="s">
        <v>231</v>
      </c>
      <c r="D135" s="149" t="s">
        <v>169</v>
      </c>
      <c r="E135" s="150" t="s">
        <v>1964</v>
      </c>
      <c r="F135" s="151" t="s">
        <v>1965</v>
      </c>
      <c r="G135" s="152" t="s">
        <v>1907</v>
      </c>
      <c r="H135" s="153">
        <v>1</v>
      </c>
      <c r="I135" s="3"/>
      <c r="J135" s="154">
        <f>ROUND(I135*H135,2)</f>
        <v>0</v>
      </c>
      <c r="K135" s="151" t="s">
        <v>1</v>
      </c>
      <c r="L135" s="24"/>
      <c r="M135" s="155" t="s">
        <v>1</v>
      </c>
      <c r="N135" s="156" t="s">
        <v>33</v>
      </c>
      <c r="O135" s="157">
        <v>0</v>
      </c>
      <c r="P135" s="157">
        <f>O135*H135</f>
        <v>0</v>
      </c>
      <c r="Q135" s="157">
        <v>0</v>
      </c>
      <c r="R135" s="157">
        <f>Q135*H135</f>
        <v>0</v>
      </c>
      <c r="S135" s="157">
        <v>0</v>
      </c>
      <c r="T135" s="158">
        <f>S135*H135</f>
        <v>0</v>
      </c>
      <c r="AR135" s="159" t="s">
        <v>174</v>
      </c>
      <c r="AT135" s="159" t="s">
        <v>169</v>
      </c>
      <c r="AU135" s="159" t="s">
        <v>75</v>
      </c>
      <c r="AY135" s="12" t="s">
        <v>167</v>
      </c>
      <c r="BE135" s="160">
        <f>IF(N135="základní",J135,0)</f>
        <v>0</v>
      </c>
      <c r="BF135" s="160">
        <f>IF(N135="snížená",J135,0)</f>
        <v>0</v>
      </c>
      <c r="BG135" s="160">
        <f>IF(N135="zákl. přenesená",J135,0)</f>
        <v>0</v>
      </c>
      <c r="BH135" s="160">
        <f>IF(N135="sníž. přenesená",J135,0)</f>
        <v>0</v>
      </c>
      <c r="BI135" s="160">
        <f>IF(N135="nulová",J135,0)</f>
        <v>0</v>
      </c>
      <c r="BJ135" s="12" t="s">
        <v>75</v>
      </c>
      <c r="BK135" s="160">
        <f>ROUND(I135*H135,2)</f>
        <v>0</v>
      </c>
      <c r="BL135" s="12" t="s">
        <v>174</v>
      </c>
      <c r="BM135" s="159" t="s">
        <v>291</v>
      </c>
    </row>
    <row r="136" spans="2:47" s="96" customFormat="1" ht="12">
      <c r="B136" s="24"/>
      <c r="D136" s="161" t="s">
        <v>176</v>
      </c>
      <c r="F136" s="162" t="s">
        <v>1965</v>
      </c>
      <c r="L136" s="24"/>
      <c r="M136" s="163"/>
      <c r="N136" s="50"/>
      <c r="O136" s="50"/>
      <c r="P136" s="50"/>
      <c r="Q136" s="50"/>
      <c r="R136" s="50"/>
      <c r="S136" s="50"/>
      <c r="T136" s="51"/>
      <c r="AT136" s="12" t="s">
        <v>176</v>
      </c>
      <c r="AU136" s="12" t="s">
        <v>75</v>
      </c>
    </row>
    <row r="137" spans="2:65" s="96" customFormat="1" ht="16.5" customHeight="1">
      <c r="B137" s="24"/>
      <c r="C137" s="149" t="s">
        <v>240</v>
      </c>
      <c r="D137" s="149" t="s">
        <v>169</v>
      </c>
      <c r="E137" s="150" t="s">
        <v>1966</v>
      </c>
      <c r="F137" s="151" t="s">
        <v>2146</v>
      </c>
      <c r="G137" s="152" t="s">
        <v>1907</v>
      </c>
      <c r="H137" s="153">
        <v>1</v>
      </c>
      <c r="I137" s="3"/>
      <c r="J137" s="154">
        <f>ROUND(I137*H137,2)</f>
        <v>0</v>
      </c>
      <c r="K137" s="151" t="s">
        <v>1</v>
      </c>
      <c r="L137" s="24"/>
      <c r="M137" s="155" t="s">
        <v>1</v>
      </c>
      <c r="N137" s="156" t="s">
        <v>33</v>
      </c>
      <c r="O137" s="157">
        <v>0</v>
      </c>
      <c r="P137" s="157">
        <f>O137*H137</f>
        <v>0</v>
      </c>
      <c r="Q137" s="157">
        <v>0</v>
      </c>
      <c r="R137" s="157">
        <f>Q137*H137</f>
        <v>0</v>
      </c>
      <c r="S137" s="157">
        <v>0</v>
      </c>
      <c r="T137" s="158">
        <f>S137*H137</f>
        <v>0</v>
      </c>
      <c r="AR137" s="159" t="s">
        <v>174</v>
      </c>
      <c r="AT137" s="159" t="s">
        <v>169</v>
      </c>
      <c r="AU137" s="159" t="s">
        <v>75</v>
      </c>
      <c r="AY137" s="12" t="s">
        <v>167</v>
      </c>
      <c r="BE137" s="160">
        <f>IF(N137="základní",J137,0)</f>
        <v>0</v>
      </c>
      <c r="BF137" s="160">
        <f>IF(N137="snížená",J137,0)</f>
        <v>0</v>
      </c>
      <c r="BG137" s="160">
        <f>IF(N137="zákl. přenesená",J137,0)</f>
        <v>0</v>
      </c>
      <c r="BH137" s="160">
        <f>IF(N137="sníž. přenesená",J137,0)</f>
        <v>0</v>
      </c>
      <c r="BI137" s="160">
        <f>IF(N137="nulová",J137,0)</f>
        <v>0</v>
      </c>
      <c r="BJ137" s="12" t="s">
        <v>75</v>
      </c>
      <c r="BK137" s="160">
        <f>ROUND(I137*H137,2)</f>
        <v>0</v>
      </c>
      <c r="BL137" s="12" t="s">
        <v>174</v>
      </c>
      <c r="BM137" s="159" t="s">
        <v>301</v>
      </c>
    </row>
    <row r="138" spans="2:47" s="96" customFormat="1" ht="12">
      <c r="B138" s="24"/>
      <c r="D138" s="161" t="s">
        <v>176</v>
      </c>
      <c r="F138" s="162" t="s">
        <v>2146</v>
      </c>
      <c r="L138" s="24"/>
      <c r="M138" s="163"/>
      <c r="N138" s="50"/>
      <c r="O138" s="50"/>
      <c r="P138" s="50"/>
      <c r="Q138" s="50"/>
      <c r="R138" s="50"/>
      <c r="S138" s="50"/>
      <c r="T138" s="51"/>
      <c r="AT138" s="12" t="s">
        <v>176</v>
      </c>
      <c r="AU138" s="12" t="s">
        <v>75</v>
      </c>
    </row>
    <row r="139" spans="2:65" s="96" customFormat="1" ht="16.5" customHeight="1">
      <c r="B139" s="24"/>
      <c r="C139" s="149" t="s">
        <v>13</v>
      </c>
      <c r="D139" s="149" t="s">
        <v>169</v>
      </c>
      <c r="E139" s="150" t="s">
        <v>1969</v>
      </c>
      <c r="F139" s="151" t="s">
        <v>1972</v>
      </c>
      <c r="G139" s="152" t="s">
        <v>508</v>
      </c>
      <c r="H139" s="153">
        <v>1</v>
      </c>
      <c r="I139" s="3"/>
      <c r="J139" s="154">
        <f>ROUND(I139*H139,2)</f>
        <v>0</v>
      </c>
      <c r="K139" s="151" t="s">
        <v>1</v>
      </c>
      <c r="L139" s="24"/>
      <c r="M139" s="155" t="s">
        <v>1</v>
      </c>
      <c r="N139" s="156" t="s">
        <v>33</v>
      </c>
      <c r="O139" s="157">
        <v>0</v>
      </c>
      <c r="P139" s="157">
        <f>O139*H139</f>
        <v>0</v>
      </c>
      <c r="Q139" s="157">
        <v>0</v>
      </c>
      <c r="R139" s="157">
        <f>Q139*H139</f>
        <v>0</v>
      </c>
      <c r="S139" s="157">
        <v>0</v>
      </c>
      <c r="T139" s="158">
        <f>S139*H139</f>
        <v>0</v>
      </c>
      <c r="AR139" s="159" t="s">
        <v>174</v>
      </c>
      <c r="AT139" s="159" t="s">
        <v>169</v>
      </c>
      <c r="AU139" s="159" t="s">
        <v>75</v>
      </c>
      <c r="AY139" s="12" t="s">
        <v>167</v>
      </c>
      <c r="BE139" s="160">
        <f>IF(N139="základní",J139,0)</f>
        <v>0</v>
      </c>
      <c r="BF139" s="160">
        <f>IF(N139="snížená",J139,0)</f>
        <v>0</v>
      </c>
      <c r="BG139" s="160">
        <f>IF(N139="zákl. přenesená",J139,0)</f>
        <v>0</v>
      </c>
      <c r="BH139" s="160">
        <f>IF(N139="sníž. přenesená",J139,0)</f>
        <v>0</v>
      </c>
      <c r="BI139" s="160">
        <f>IF(N139="nulová",J139,0)</f>
        <v>0</v>
      </c>
      <c r="BJ139" s="12" t="s">
        <v>75</v>
      </c>
      <c r="BK139" s="160">
        <f>ROUND(I139*H139,2)</f>
        <v>0</v>
      </c>
      <c r="BL139" s="12" t="s">
        <v>174</v>
      </c>
      <c r="BM139" s="159" t="s">
        <v>321</v>
      </c>
    </row>
    <row r="140" spans="2:47" s="96" customFormat="1" ht="12">
      <c r="B140" s="24"/>
      <c r="D140" s="161" t="s">
        <v>176</v>
      </c>
      <c r="F140" s="162" t="s">
        <v>1972</v>
      </c>
      <c r="L140" s="24"/>
      <c r="M140" s="231"/>
      <c r="N140" s="232"/>
      <c r="O140" s="232"/>
      <c r="P140" s="232"/>
      <c r="Q140" s="232"/>
      <c r="R140" s="232"/>
      <c r="S140" s="232"/>
      <c r="T140" s="233"/>
      <c r="AT140" s="12" t="s">
        <v>176</v>
      </c>
      <c r="AU140" s="12" t="s">
        <v>75</v>
      </c>
    </row>
    <row r="141" spans="2:12" s="96" customFormat="1" ht="6.95" customHeight="1">
      <c r="B141" s="38"/>
      <c r="C141" s="39"/>
      <c r="D141" s="39"/>
      <c r="E141" s="39"/>
      <c r="F141" s="39"/>
      <c r="G141" s="39"/>
      <c r="H141" s="39"/>
      <c r="I141" s="39"/>
      <c r="J141" s="39"/>
      <c r="K141" s="39"/>
      <c r="L141" s="24"/>
    </row>
    <row r="142" s="11" customFormat="1" ht="12"/>
    <row r="143" s="11" customFormat="1" ht="12"/>
    <row r="144" s="11" customFormat="1" ht="12"/>
    <row r="145" s="11" customFormat="1" ht="12"/>
  </sheetData>
  <sheetProtection password="C441" sheet="1" objects="1" scenarios="1"/>
  <autoFilter ref="C117:K140"/>
  <mergeCells count="9">
    <mergeCell ref="E87:H87"/>
    <mergeCell ref="E108:H108"/>
    <mergeCell ref="E110:H11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workbookViewId="0" topLeftCell="A1">
      <selection activeCell="A2" sqref="A2"/>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c r="A1" s="1"/>
    </row>
    <row r="2" spans="12:46" s="11" customFormat="1" ht="36.95" customHeight="1">
      <c r="L2" s="413" t="s">
        <v>5</v>
      </c>
      <c r="M2" s="408"/>
      <c r="N2" s="408"/>
      <c r="O2" s="408"/>
      <c r="P2" s="408"/>
      <c r="Q2" s="408"/>
      <c r="R2" s="408"/>
      <c r="S2" s="408"/>
      <c r="T2" s="408"/>
      <c r="U2" s="408"/>
      <c r="V2" s="408"/>
      <c r="AT2" s="12" t="s">
        <v>97</v>
      </c>
    </row>
    <row r="3" spans="2:46" s="11" customFormat="1" ht="6.95" customHeight="1">
      <c r="B3" s="13"/>
      <c r="C3" s="14"/>
      <c r="D3" s="14"/>
      <c r="E3" s="14"/>
      <c r="F3" s="14"/>
      <c r="G3" s="14"/>
      <c r="H3" s="14"/>
      <c r="I3" s="14"/>
      <c r="J3" s="14"/>
      <c r="K3" s="14"/>
      <c r="L3" s="15"/>
      <c r="AT3" s="12" t="s">
        <v>77</v>
      </c>
    </row>
    <row r="4" spans="2:46" s="11" customFormat="1" ht="24.95" customHeight="1">
      <c r="B4" s="15"/>
      <c r="D4" s="16" t="s">
        <v>118</v>
      </c>
      <c r="L4" s="15"/>
      <c r="M4" s="94" t="s">
        <v>10</v>
      </c>
      <c r="AT4" s="12" t="s">
        <v>3</v>
      </c>
    </row>
    <row r="5" spans="2:12" s="11" customFormat="1" ht="6.95" customHeight="1">
      <c r="B5" s="15"/>
      <c r="L5" s="15"/>
    </row>
    <row r="6" spans="2:12" s="11" customFormat="1" ht="12" customHeight="1">
      <c r="B6" s="15"/>
      <c r="D6" s="95" t="s">
        <v>14</v>
      </c>
      <c r="L6" s="15"/>
    </row>
    <row r="7" spans="2:12" s="11" customFormat="1" ht="24.75" customHeight="1">
      <c r="B7" s="15"/>
      <c r="E7" s="440" t="str">
        <f>'Rekapitulace stavby'!K6</f>
        <v>2. etapa modernizace obj. č. 306 (hangár H53) - části západ a úseků části východ situovaného v areálu LOM PRAHA s.p. na letišti Praha – Kbely</v>
      </c>
      <c r="F7" s="441"/>
      <c r="G7" s="441"/>
      <c r="H7" s="441"/>
      <c r="L7" s="15"/>
    </row>
    <row r="8" spans="2:12" s="96" customFormat="1" ht="12" customHeight="1">
      <c r="B8" s="24"/>
      <c r="D8" s="95" t="s">
        <v>119</v>
      </c>
      <c r="L8" s="24"/>
    </row>
    <row r="9" spans="2:12" s="96" customFormat="1" ht="36.95" customHeight="1">
      <c r="B9" s="24"/>
      <c r="E9" s="427" t="s">
        <v>2163</v>
      </c>
      <c r="F9" s="439"/>
      <c r="G9" s="439"/>
      <c r="H9" s="439"/>
      <c r="L9" s="24"/>
    </row>
    <row r="10" spans="2:12" s="96" customFormat="1" ht="12">
      <c r="B10" s="24"/>
      <c r="L10" s="24"/>
    </row>
    <row r="11" spans="2:12" s="96" customFormat="1" ht="12" customHeight="1">
      <c r="B11" s="24"/>
      <c r="D11" s="95" t="s">
        <v>15</v>
      </c>
      <c r="F11" s="21" t="s">
        <v>1</v>
      </c>
      <c r="I11" s="95" t="s">
        <v>16</v>
      </c>
      <c r="J11" s="21" t="s">
        <v>1</v>
      </c>
      <c r="L11" s="24"/>
    </row>
    <row r="12" spans="2:12" s="96" customFormat="1" ht="12" customHeight="1">
      <c r="B12" s="24"/>
      <c r="D12" s="95" t="s">
        <v>17</v>
      </c>
      <c r="F12" s="21" t="s">
        <v>2872</v>
      </c>
      <c r="I12" s="95" t="s">
        <v>18</v>
      </c>
      <c r="J12" s="93">
        <f>'Rekapitulace stavby'!AN8</f>
        <v>43760</v>
      </c>
      <c r="L12" s="24"/>
    </row>
    <row r="13" spans="2:12" s="96" customFormat="1" ht="10.9" customHeight="1">
      <c r="B13" s="24"/>
      <c r="L13" s="24"/>
    </row>
    <row r="14" spans="2:12" s="96" customFormat="1" ht="12" customHeight="1">
      <c r="B14" s="24"/>
      <c r="D14" s="95" t="s">
        <v>19</v>
      </c>
      <c r="I14" s="95" t="s">
        <v>20</v>
      </c>
      <c r="J14" s="21" t="s">
        <v>2874</v>
      </c>
      <c r="L14" s="24"/>
    </row>
    <row r="15" spans="2:12" s="96" customFormat="1" ht="18" customHeight="1">
      <c r="B15" s="24"/>
      <c r="E15" s="21" t="s">
        <v>2873</v>
      </c>
      <c r="I15" s="95" t="s">
        <v>21</v>
      </c>
      <c r="J15" s="21" t="s">
        <v>2875</v>
      </c>
      <c r="L15" s="24"/>
    </row>
    <row r="16" spans="2:12" s="96" customFormat="1" ht="6.95" customHeight="1">
      <c r="B16" s="24"/>
      <c r="L16" s="24"/>
    </row>
    <row r="17" spans="2:12" s="96" customFormat="1" ht="12" customHeight="1">
      <c r="B17" s="24"/>
      <c r="D17" s="95" t="s">
        <v>22</v>
      </c>
      <c r="I17" s="95" t="s">
        <v>20</v>
      </c>
      <c r="J17" s="91">
        <f>'Rekapitulace stavby'!AN13</f>
        <v>0</v>
      </c>
      <c r="L17" s="24"/>
    </row>
    <row r="18" spans="2:12" s="96" customFormat="1" ht="18" customHeight="1">
      <c r="B18" s="24"/>
      <c r="E18" s="442">
        <f>'Rekapitulace stavby'!E14</f>
        <v>0</v>
      </c>
      <c r="F18" s="442"/>
      <c r="G18" s="442"/>
      <c r="H18" s="442"/>
      <c r="I18" s="95" t="s">
        <v>21</v>
      </c>
      <c r="J18" s="91">
        <f>'Rekapitulace stavby'!AN14</f>
        <v>0</v>
      </c>
      <c r="L18" s="24"/>
    </row>
    <row r="19" spans="2:12" s="96" customFormat="1" ht="6.95" customHeight="1">
      <c r="B19" s="24"/>
      <c r="L19" s="24"/>
    </row>
    <row r="20" spans="2:12" s="96" customFormat="1" ht="12" customHeight="1">
      <c r="B20" s="24"/>
      <c r="D20" s="95" t="s">
        <v>23</v>
      </c>
      <c r="I20" s="95" t="s">
        <v>20</v>
      </c>
      <c r="J20" s="21" t="s">
        <v>1</v>
      </c>
      <c r="L20" s="24"/>
    </row>
    <row r="21" spans="2:12" s="96" customFormat="1" ht="18" customHeight="1">
      <c r="B21" s="24"/>
      <c r="E21" s="21" t="s">
        <v>24</v>
      </c>
      <c r="I21" s="95" t="s">
        <v>21</v>
      </c>
      <c r="J21" s="21" t="s">
        <v>1</v>
      </c>
      <c r="L21" s="24"/>
    </row>
    <row r="22" spans="2:12" s="96" customFormat="1" ht="6.95" customHeight="1">
      <c r="B22" s="24"/>
      <c r="L22" s="24"/>
    </row>
    <row r="23" spans="2:12" s="96" customFormat="1" ht="12" customHeight="1">
      <c r="B23" s="24"/>
      <c r="D23" s="95" t="s">
        <v>26</v>
      </c>
      <c r="I23" s="95" t="s">
        <v>20</v>
      </c>
      <c r="J23" s="21" t="str">
        <f>IF('Rekapitulace stavby'!AN19="","",'Rekapitulace stavby'!AN19)</f>
        <v/>
      </c>
      <c r="L23" s="24"/>
    </row>
    <row r="24" spans="2:12" s="96" customFormat="1" ht="18" customHeight="1">
      <c r="B24" s="24"/>
      <c r="E24" s="91" t="str">
        <f>IF('Rekapitulace stavby'!E20="","",'Rekapitulace stavby'!E20)</f>
        <v/>
      </c>
      <c r="F24" s="92"/>
      <c r="G24" s="92"/>
      <c r="H24" s="92"/>
      <c r="I24" s="95" t="s">
        <v>21</v>
      </c>
      <c r="J24" s="21" t="str">
        <f>IF('Rekapitulace stavby'!AN20="","",'Rekapitulace stavby'!AN20)</f>
        <v/>
      </c>
      <c r="L24" s="24"/>
    </row>
    <row r="25" spans="2:12" s="96" customFormat="1" ht="6.95" customHeight="1">
      <c r="B25" s="24"/>
      <c r="L25" s="24"/>
    </row>
    <row r="26" spans="2:12" s="96" customFormat="1" ht="12" customHeight="1">
      <c r="B26" s="24"/>
      <c r="D26" s="95" t="s">
        <v>27</v>
      </c>
      <c r="L26" s="24"/>
    </row>
    <row r="27" spans="2:12" s="98" customFormat="1" ht="16.5" customHeight="1">
      <c r="B27" s="97"/>
      <c r="E27" s="414" t="s">
        <v>1</v>
      </c>
      <c r="F27" s="414"/>
      <c r="G27" s="414"/>
      <c r="H27" s="414"/>
      <c r="L27" s="97"/>
    </row>
    <row r="28" spans="2:12" s="96" customFormat="1" ht="6.95" customHeight="1">
      <c r="B28" s="24"/>
      <c r="L28" s="24"/>
    </row>
    <row r="29" spans="2:12" s="96" customFormat="1" ht="6.95" customHeight="1">
      <c r="B29" s="24"/>
      <c r="D29" s="48"/>
      <c r="E29" s="48"/>
      <c r="F29" s="48"/>
      <c r="G29" s="48"/>
      <c r="H29" s="48"/>
      <c r="I29" s="48"/>
      <c r="J29" s="48"/>
      <c r="K29" s="48"/>
      <c r="L29" s="24"/>
    </row>
    <row r="30" spans="2:12" s="96" customFormat="1" ht="25.35" customHeight="1">
      <c r="B30" s="24"/>
      <c r="D30" s="99" t="s">
        <v>28</v>
      </c>
      <c r="J30" s="100">
        <f>ROUND(J118,2)</f>
        <v>0</v>
      </c>
      <c r="L30" s="24"/>
    </row>
    <row r="31" spans="2:12" s="96" customFormat="1" ht="6.95" customHeight="1">
      <c r="B31" s="24"/>
      <c r="D31" s="48"/>
      <c r="E31" s="48"/>
      <c r="F31" s="48"/>
      <c r="G31" s="48"/>
      <c r="H31" s="48"/>
      <c r="I31" s="48"/>
      <c r="J31" s="48"/>
      <c r="K31" s="48"/>
      <c r="L31" s="24"/>
    </row>
    <row r="32" spans="2:12" s="96" customFormat="1" ht="14.45" customHeight="1">
      <c r="B32" s="24"/>
      <c r="F32" s="101" t="s">
        <v>30</v>
      </c>
      <c r="I32" s="101" t="s">
        <v>29</v>
      </c>
      <c r="J32" s="101" t="s">
        <v>31</v>
      </c>
      <c r="L32" s="24"/>
    </row>
    <row r="33" spans="2:12" s="96" customFormat="1" ht="14.45" customHeight="1">
      <c r="B33" s="24"/>
      <c r="D33" s="102" t="s">
        <v>32</v>
      </c>
      <c r="E33" s="95" t="s">
        <v>33</v>
      </c>
      <c r="F33" s="103">
        <f>ROUND((SUM(BE118:BE134)),2)</f>
        <v>0</v>
      </c>
      <c r="I33" s="104">
        <v>0.21</v>
      </c>
      <c r="J33" s="103">
        <f>ROUND(((SUM(BE118:BE134))*I33),2)</f>
        <v>0</v>
      </c>
      <c r="L33" s="24"/>
    </row>
    <row r="34" spans="2:12" s="96" customFormat="1" ht="14.45" customHeight="1">
      <c r="B34" s="24"/>
      <c r="E34" s="95" t="s">
        <v>34</v>
      </c>
      <c r="F34" s="103">
        <f>ROUND((SUM(BF118:BF134)),2)</f>
        <v>0</v>
      </c>
      <c r="I34" s="104">
        <v>0.15</v>
      </c>
      <c r="J34" s="103">
        <f>ROUND(((SUM(BF118:BF134))*I34),2)</f>
        <v>0</v>
      </c>
      <c r="L34" s="24"/>
    </row>
    <row r="35" spans="2:12" s="96" customFormat="1" ht="14.45" customHeight="1" hidden="1">
      <c r="B35" s="24"/>
      <c r="E35" s="95" t="s">
        <v>35</v>
      </c>
      <c r="F35" s="103">
        <f>ROUND((SUM(BG118:BG134)),2)</f>
        <v>0</v>
      </c>
      <c r="I35" s="104">
        <v>0.21</v>
      </c>
      <c r="J35" s="103">
        <f>0</f>
        <v>0</v>
      </c>
      <c r="L35" s="24"/>
    </row>
    <row r="36" spans="2:12" s="96" customFormat="1" ht="14.45" customHeight="1" hidden="1">
      <c r="B36" s="24"/>
      <c r="E36" s="95" t="s">
        <v>36</v>
      </c>
      <c r="F36" s="103">
        <f>ROUND((SUM(BH118:BH134)),2)</f>
        <v>0</v>
      </c>
      <c r="I36" s="104">
        <v>0.15</v>
      </c>
      <c r="J36" s="103">
        <f>0</f>
        <v>0</v>
      </c>
      <c r="L36" s="24"/>
    </row>
    <row r="37" spans="2:12" s="96" customFormat="1" ht="14.45" customHeight="1" hidden="1">
      <c r="B37" s="24"/>
      <c r="E37" s="95" t="s">
        <v>37</v>
      </c>
      <c r="F37" s="103">
        <f>ROUND((SUM(BI118:BI134)),2)</f>
        <v>0</v>
      </c>
      <c r="I37" s="104">
        <v>0</v>
      </c>
      <c r="J37" s="103">
        <f>0</f>
        <v>0</v>
      </c>
      <c r="L37" s="24"/>
    </row>
    <row r="38" spans="2:12" s="96" customFormat="1" ht="6.95" customHeight="1">
      <c r="B38" s="24"/>
      <c r="L38" s="24"/>
    </row>
    <row r="39" spans="2:12" s="96" customFormat="1" ht="25.35" customHeight="1">
      <c r="B39" s="24"/>
      <c r="C39" s="105"/>
      <c r="D39" s="106" t="s">
        <v>38</v>
      </c>
      <c r="E39" s="52"/>
      <c r="F39" s="52"/>
      <c r="G39" s="107" t="s">
        <v>39</v>
      </c>
      <c r="H39" s="108" t="s">
        <v>40</v>
      </c>
      <c r="I39" s="52"/>
      <c r="J39" s="109">
        <f>SUM(J30:J37)</f>
        <v>0</v>
      </c>
      <c r="K39" s="110"/>
      <c r="L39" s="24"/>
    </row>
    <row r="40" spans="2:12" s="96" customFormat="1" ht="14.45" customHeight="1">
      <c r="B40" s="24"/>
      <c r="L40" s="24"/>
    </row>
    <row r="41" spans="2:12" s="11" customFormat="1" ht="14.45" customHeight="1">
      <c r="B41" s="15"/>
      <c r="L41" s="15"/>
    </row>
    <row r="42" spans="2:12" s="11" customFormat="1" ht="14.45" customHeight="1">
      <c r="B42" s="15"/>
      <c r="L42" s="15"/>
    </row>
    <row r="43" spans="2:12" s="11" customFormat="1" ht="14.45" customHeight="1">
      <c r="B43" s="15"/>
      <c r="L43" s="15"/>
    </row>
    <row r="44" spans="2:12" s="11" customFormat="1" ht="14.45" customHeight="1">
      <c r="B44" s="15"/>
      <c r="L44" s="15"/>
    </row>
    <row r="45" spans="2:12" s="11" customFormat="1" ht="14.45" customHeight="1">
      <c r="B45" s="15"/>
      <c r="L45" s="15"/>
    </row>
    <row r="46" spans="2:12" s="11" customFormat="1" ht="14.45" customHeight="1">
      <c r="B46" s="15"/>
      <c r="L46" s="15"/>
    </row>
    <row r="47" spans="2:12" s="11" customFormat="1" ht="14.45" customHeight="1">
      <c r="B47" s="15"/>
      <c r="L47" s="15"/>
    </row>
    <row r="48" spans="2:12" s="11" customFormat="1" ht="14.45" customHeight="1">
      <c r="B48" s="15"/>
      <c r="L48" s="15"/>
    </row>
    <row r="49" spans="2:12" s="11" customFormat="1" ht="14.45" customHeight="1">
      <c r="B49" s="15"/>
      <c r="L49" s="15"/>
    </row>
    <row r="50" spans="2:12" s="96" customFormat="1" ht="14.45" customHeight="1">
      <c r="B50" s="24"/>
      <c r="D50" s="35" t="s">
        <v>41</v>
      </c>
      <c r="E50" s="36"/>
      <c r="F50" s="36"/>
      <c r="G50" s="35" t="s">
        <v>42</v>
      </c>
      <c r="H50" s="36"/>
      <c r="I50" s="36"/>
      <c r="J50" s="36"/>
      <c r="K50" s="36"/>
      <c r="L50" s="24"/>
    </row>
    <row r="51" spans="2:12" s="11" customFormat="1" ht="12">
      <c r="B51" s="15"/>
      <c r="L51" s="15"/>
    </row>
    <row r="52" spans="2:12" s="11" customFormat="1" ht="12">
      <c r="B52" s="15"/>
      <c r="L52" s="15"/>
    </row>
    <row r="53" spans="2:12" s="11" customFormat="1" ht="12">
      <c r="B53" s="15"/>
      <c r="L53" s="15"/>
    </row>
    <row r="54" spans="2:12" s="11" customFormat="1" ht="12">
      <c r="B54" s="15"/>
      <c r="L54" s="15"/>
    </row>
    <row r="55" spans="2:12" s="11" customFormat="1" ht="12">
      <c r="B55" s="15"/>
      <c r="L55" s="15"/>
    </row>
    <row r="56" spans="2:12" s="11" customFormat="1" ht="12">
      <c r="B56" s="15"/>
      <c r="L56" s="15"/>
    </row>
    <row r="57" spans="2:12" s="11" customFormat="1" ht="12">
      <c r="B57" s="15"/>
      <c r="L57" s="15"/>
    </row>
    <row r="58" spans="2:12" s="11" customFormat="1" ht="12">
      <c r="B58" s="15"/>
      <c r="L58" s="15"/>
    </row>
    <row r="59" spans="2:12" s="11" customFormat="1" ht="12">
      <c r="B59" s="15"/>
      <c r="L59" s="15"/>
    </row>
    <row r="60" spans="2:12" s="11" customFormat="1" ht="12">
      <c r="B60" s="15"/>
      <c r="L60" s="15"/>
    </row>
    <row r="61" spans="2:12" s="96" customFormat="1" ht="12.75">
      <c r="B61" s="24"/>
      <c r="D61" s="37" t="s">
        <v>43</v>
      </c>
      <c r="E61" s="28"/>
      <c r="F61" s="111" t="s">
        <v>44</v>
      </c>
      <c r="G61" s="37" t="s">
        <v>43</v>
      </c>
      <c r="H61" s="28"/>
      <c r="I61" s="28"/>
      <c r="J61" s="112" t="s">
        <v>44</v>
      </c>
      <c r="K61" s="28"/>
      <c r="L61" s="24"/>
    </row>
    <row r="62" spans="2:12" s="11" customFormat="1" ht="12">
      <c r="B62" s="15"/>
      <c r="L62" s="15"/>
    </row>
    <row r="63" spans="2:12" s="11" customFormat="1" ht="12">
      <c r="B63" s="15"/>
      <c r="L63" s="15"/>
    </row>
    <row r="64" spans="2:12" s="11" customFormat="1" ht="12">
      <c r="B64" s="15"/>
      <c r="L64" s="15"/>
    </row>
    <row r="65" spans="2:12" s="96" customFormat="1" ht="12.75">
      <c r="B65" s="24"/>
      <c r="D65" s="35" t="s">
        <v>45</v>
      </c>
      <c r="E65" s="36"/>
      <c r="F65" s="36"/>
      <c r="G65" s="35" t="s">
        <v>46</v>
      </c>
      <c r="H65" s="36"/>
      <c r="I65" s="36"/>
      <c r="J65" s="36"/>
      <c r="K65" s="36"/>
      <c r="L65" s="24"/>
    </row>
    <row r="66" spans="2:12" s="11" customFormat="1" ht="12">
      <c r="B66" s="15"/>
      <c r="L66" s="15"/>
    </row>
    <row r="67" spans="2:12" s="11" customFormat="1" ht="12">
      <c r="B67" s="15"/>
      <c r="L67" s="15"/>
    </row>
    <row r="68" spans="2:12" s="11" customFormat="1" ht="12">
      <c r="B68" s="15"/>
      <c r="L68" s="15"/>
    </row>
    <row r="69" spans="2:12" s="11" customFormat="1" ht="12">
      <c r="B69" s="15"/>
      <c r="L69" s="15"/>
    </row>
    <row r="70" spans="2:12" s="11" customFormat="1" ht="12">
      <c r="B70" s="15"/>
      <c r="L70" s="15"/>
    </row>
    <row r="71" spans="2:12" s="11" customFormat="1" ht="12">
      <c r="B71" s="15"/>
      <c r="L71" s="15"/>
    </row>
    <row r="72" spans="2:12" s="11" customFormat="1" ht="12">
      <c r="B72" s="15"/>
      <c r="L72" s="15"/>
    </row>
    <row r="73" spans="2:12" s="11" customFormat="1" ht="12">
      <c r="B73" s="15"/>
      <c r="L73" s="15"/>
    </row>
    <row r="74" spans="2:12" s="11" customFormat="1" ht="12">
      <c r="B74" s="15"/>
      <c r="L74" s="15"/>
    </row>
    <row r="75" spans="2:12" s="11" customFormat="1" ht="12">
      <c r="B75" s="15"/>
      <c r="L75" s="15"/>
    </row>
    <row r="76" spans="2:12" s="96" customFormat="1" ht="12.75">
      <c r="B76" s="24"/>
      <c r="D76" s="37" t="s">
        <v>43</v>
      </c>
      <c r="E76" s="28"/>
      <c r="F76" s="111" t="s">
        <v>44</v>
      </c>
      <c r="G76" s="37" t="s">
        <v>43</v>
      </c>
      <c r="H76" s="28"/>
      <c r="I76" s="28"/>
      <c r="J76" s="112" t="s">
        <v>44</v>
      </c>
      <c r="K76" s="28"/>
      <c r="L76" s="24"/>
    </row>
    <row r="77" spans="2:12" s="96" customFormat="1" ht="14.45" customHeight="1">
      <c r="B77" s="38"/>
      <c r="C77" s="39"/>
      <c r="D77" s="39"/>
      <c r="E77" s="39"/>
      <c r="F77" s="39"/>
      <c r="G77" s="39"/>
      <c r="H77" s="39"/>
      <c r="I77" s="39"/>
      <c r="J77" s="39"/>
      <c r="K77" s="39"/>
      <c r="L77" s="24"/>
    </row>
    <row r="78" s="11" customFormat="1" ht="12"/>
    <row r="79" s="11" customFormat="1" ht="12"/>
    <row r="80" s="11" customFormat="1" ht="12"/>
    <row r="81" spans="2:12" s="96" customFormat="1" ht="6.95" customHeight="1">
      <c r="B81" s="40"/>
      <c r="C81" s="41"/>
      <c r="D81" s="41"/>
      <c r="E81" s="41"/>
      <c r="F81" s="41"/>
      <c r="G81" s="41"/>
      <c r="H81" s="41"/>
      <c r="I81" s="41"/>
      <c r="J81" s="41"/>
      <c r="K81" s="41"/>
      <c r="L81" s="24"/>
    </row>
    <row r="82" spans="2:12" s="96" customFormat="1" ht="24.95" customHeight="1">
      <c r="B82" s="24"/>
      <c r="C82" s="16" t="s">
        <v>123</v>
      </c>
      <c r="L82" s="24"/>
    </row>
    <row r="83" spans="2:12" s="96" customFormat="1" ht="6.95" customHeight="1">
      <c r="B83" s="24"/>
      <c r="L83" s="24"/>
    </row>
    <row r="84" spans="2:12" s="96" customFormat="1" ht="12" customHeight="1">
      <c r="B84" s="24"/>
      <c r="C84" s="95" t="s">
        <v>14</v>
      </c>
      <c r="L84" s="24"/>
    </row>
    <row r="85" spans="2:12" s="96" customFormat="1" ht="24.75" customHeight="1">
      <c r="B85" s="24"/>
      <c r="E85" s="440" t="str">
        <f>E7</f>
        <v>2. etapa modernizace obj. č. 306 (hangár H53) - části západ a úseků části východ situovaného v areálu LOM PRAHA s.p. na letišti Praha – Kbely</v>
      </c>
      <c r="F85" s="441"/>
      <c r="G85" s="441"/>
      <c r="H85" s="441"/>
      <c r="L85" s="24"/>
    </row>
    <row r="86" spans="2:12" s="96" customFormat="1" ht="12" customHeight="1">
      <c r="B86" s="24"/>
      <c r="C86" s="95" t="s">
        <v>119</v>
      </c>
      <c r="L86" s="24"/>
    </row>
    <row r="87" spans="2:12" s="96" customFormat="1" ht="16.5" customHeight="1">
      <c r="B87" s="24"/>
      <c r="E87" s="427" t="str">
        <f>E9</f>
        <v>05 - Rozvod stlačeného vzduchu - část západ</v>
      </c>
      <c r="F87" s="439"/>
      <c r="G87" s="439"/>
      <c r="H87" s="439"/>
      <c r="L87" s="24"/>
    </row>
    <row r="88" spans="2:12" s="96" customFormat="1" ht="6.95" customHeight="1">
      <c r="B88" s="24"/>
      <c r="L88" s="24"/>
    </row>
    <row r="89" spans="2:12" s="96" customFormat="1" ht="12" customHeight="1">
      <c r="B89" s="24"/>
      <c r="C89" s="95" t="s">
        <v>17</v>
      </c>
      <c r="F89" s="21" t="str">
        <f>F12</f>
        <v>Areál LOM PRAHA s.p., Praha 9 - Kbely</v>
      </c>
      <c r="I89" s="95" t="s">
        <v>18</v>
      </c>
      <c r="J89" s="113">
        <f>IF(J12="","",J12)</f>
        <v>43760</v>
      </c>
      <c r="L89" s="24"/>
    </row>
    <row r="90" spans="2:12" s="96" customFormat="1" ht="6.95" customHeight="1">
      <c r="B90" s="24"/>
      <c r="L90" s="24"/>
    </row>
    <row r="91" spans="2:12" s="96" customFormat="1" ht="27.95" customHeight="1">
      <c r="B91" s="24"/>
      <c r="C91" s="95" t="s">
        <v>19</v>
      </c>
      <c r="F91" s="21" t="str">
        <f>E15</f>
        <v>LOM PRAHA s.p.</v>
      </c>
      <c r="I91" s="95" t="s">
        <v>23</v>
      </c>
      <c r="J91" s="114" t="str">
        <f>E21</f>
        <v>DIGITRONIC CZ s.r.o.</v>
      </c>
      <c r="L91" s="24"/>
    </row>
    <row r="92" spans="2:12" s="96" customFormat="1" ht="15.2" customHeight="1">
      <c r="B92" s="24"/>
      <c r="C92" s="95" t="s">
        <v>22</v>
      </c>
      <c r="F92" s="91">
        <f>IF(E18="","",E18)</f>
        <v>0</v>
      </c>
      <c r="G92" s="92"/>
      <c r="H92" s="92"/>
      <c r="I92" s="95" t="s">
        <v>26</v>
      </c>
      <c r="J92" s="8" t="str">
        <f>E24</f>
        <v/>
      </c>
      <c r="K92" s="92"/>
      <c r="L92" s="24"/>
    </row>
    <row r="93" spans="2:12" s="96" customFormat="1" ht="10.35" customHeight="1">
      <c r="B93" s="24"/>
      <c r="L93" s="24"/>
    </row>
    <row r="94" spans="2:12" s="96" customFormat="1" ht="29.25" customHeight="1">
      <c r="B94" s="24"/>
      <c r="C94" s="115" t="s">
        <v>124</v>
      </c>
      <c r="D94" s="105"/>
      <c r="E94" s="105"/>
      <c r="F94" s="105"/>
      <c r="G94" s="105"/>
      <c r="H94" s="105"/>
      <c r="I94" s="105"/>
      <c r="J94" s="116" t="s">
        <v>125</v>
      </c>
      <c r="K94" s="105"/>
      <c r="L94" s="24"/>
    </row>
    <row r="95" spans="2:12" s="96" customFormat="1" ht="10.35" customHeight="1">
      <c r="B95" s="24"/>
      <c r="L95" s="24"/>
    </row>
    <row r="96" spans="2:47" s="96" customFormat="1" ht="22.9" customHeight="1">
      <c r="B96" s="24"/>
      <c r="C96" s="117" t="s">
        <v>126</v>
      </c>
      <c r="J96" s="100">
        <f>J118</f>
        <v>0</v>
      </c>
      <c r="L96" s="24"/>
      <c r="AU96" s="12" t="s">
        <v>127</v>
      </c>
    </row>
    <row r="97" spans="2:12" s="119" customFormat="1" ht="24.95" customHeight="1">
      <c r="B97" s="118"/>
      <c r="D97" s="120" t="s">
        <v>2164</v>
      </c>
      <c r="E97" s="121"/>
      <c r="F97" s="121"/>
      <c r="G97" s="121"/>
      <c r="H97" s="121"/>
      <c r="I97" s="121"/>
      <c r="J97" s="122">
        <f>J119</f>
        <v>0</v>
      </c>
      <c r="L97" s="118"/>
    </row>
    <row r="98" spans="2:12" s="119" customFormat="1" ht="24.95" customHeight="1">
      <c r="B98" s="118"/>
      <c r="D98" s="120" t="s">
        <v>2165</v>
      </c>
      <c r="E98" s="121"/>
      <c r="F98" s="121"/>
      <c r="G98" s="121"/>
      <c r="H98" s="121"/>
      <c r="I98" s="121"/>
      <c r="J98" s="122">
        <f>J130</f>
        <v>0</v>
      </c>
      <c r="L98" s="118"/>
    </row>
    <row r="99" spans="2:12" s="96" customFormat="1" ht="21.75" customHeight="1">
      <c r="B99" s="24"/>
      <c r="L99" s="24"/>
    </row>
    <row r="100" spans="2:12" s="96" customFormat="1" ht="6.95" customHeight="1">
      <c r="B100" s="38"/>
      <c r="C100" s="39"/>
      <c r="D100" s="39"/>
      <c r="E100" s="39"/>
      <c r="F100" s="39"/>
      <c r="G100" s="39"/>
      <c r="H100" s="39"/>
      <c r="I100" s="39"/>
      <c r="J100" s="39"/>
      <c r="K100" s="39"/>
      <c r="L100" s="24"/>
    </row>
    <row r="101" s="11" customFormat="1" ht="12"/>
    <row r="102" s="11" customFormat="1" ht="12"/>
    <row r="103" s="11" customFormat="1" ht="12"/>
    <row r="104" spans="2:12" s="96" customFormat="1" ht="6.95" customHeight="1">
      <c r="B104" s="40"/>
      <c r="C104" s="41"/>
      <c r="D104" s="41"/>
      <c r="E104" s="41"/>
      <c r="F104" s="41"/>
      <c r="G104" s="41"/>
      <c r="H104" s="41"/>
      <c r="I104" s="41"/>
      <c r="J104" s="41"/>
      <c r="K104" s="41"/>
      <c r="L104" s="24"/>
    </row>
    <row r="105" spans="2:12" s="96" customFormat="1" ht="24.95" customHeight="1">
      <c r="B105" s="24"/>
      <c r="C105" s="16" t="s">
        <v>152</v>
      </c>
      <c r="L105" s="24"/>
    </row>
    <row r="106" spans="2:12" s="96" customFormat="1" ht="6.95" customHeight="1">
      <c r="B106" s="24"/>
      <c r="L106" s="24"/>
    </row>
    <row r="107" spans="2:12" s="96" customFormat="1" ht="12" customHeight="1">
      <c r="B107" s="24"/>
      <c r="C107" s="95" t="s">
        <v>14</v>
      </c>
      <c r="L107" s="24"/>
    </row>
    <row r="108" spans="2:12" s="96" customFormat="1" ht="24.75" customHeight="1">
      <c r="B108" s="24"/>
      <c r="E108" s="440" t="str">
        <f>E7</f>
        <v>2. etapa modernizace obj. č. 306 (hangár H53) - části západ a úseků části východ situovaného v areálu LOM PRAHA s.p. na letišti Praha – Kbely</v>
      </c>
      <c r="F108" s="441"/>
      <c r="G108" s="441"/>
      <c r="H108" s="441"/>
      <c r="L108" s="24"/>
    </row>
    <row r="109" spans="2:12" s="96" customFormat="1" ht="12" customHeight="1">
      <c r="B109" s="24"/>
      <c r="C109" s="95" t="s">
        <v>119</v>
      </c>
      <c r="L109" s="24"/>
    </row>
    <row r="110" spans="2:12" s="96" customFormat="1" ht="16.5" customHeight="1">
      <c r="B110" s="24"/>
      <c r="E110" s="427" t="str">
        <f>E9</f>
        <v>05 - Rozvod stlačeného vzduchu - část západ</v>
      </c>
      <c r="F110" s="439"/>
      <c r="G110" s="439"/>
      <c r="H110" s="439"/>
      <c r="L110" s="24"/>
    </row>
    <row r="111" spans="2:12" s="96" customFormat="1" ht="6.95" customHeight="1">
      <c r="B111" s="24"/>
      <c r="L111" s="24"/>
    </row>
    <row r="112" spans="2:12" s="96" customFormat="1" ht="12" customHeight="1">
      <c r="B112" s="24"/>
      <c r="C112" s="95" t="s">
        <v>17</v>
      </c>
      <c r="F112" s="21" t="str">
        <f>F12</f>
        <v>Areál LOM PRAHA s.p., Praha 9 - Kbely</v>
      </c>
      <c r="I112" s="95" t="s">
        <v>18</v>
      </c>
      <c r="J112" s="113">
        <f>IF(J12="","",J12)</f>
        <v>43760</v>
      </c>
      <c r="L112" s="24"/>
    </row>
    <row r="113" spans="2:12" s="96" customFormat="1" ht="6.95" customHeight="1">
      <c r="B113" s="24"/>
      <c r="L113" s="24"/>
    </row>
    <row r="114" spans="2:12" s="96" customFormat="1" ht="27.95" customHeight="1">
      <c r="B114" s="24"/>
      <c r="C114" s="95" t="s">
        <v>19</v>
      </c>
      <c r="F114" s="21" t="str">
        <f>E15</f>
        <v>LOM PRAHA s.p.</v>
      </c>
      <c r="I114" s="95" t="s">
        <v>23</v>
      </c>
      <c r="J114" s="114" t="str">
        <f>E21</f>
        <v>DIGITRONIC CZ s.r.o.</v>
      </c>
      <c r="L114" s="24"/>
    </row>
    <row r="115" spans="2:12" s="96" customFormat="1" ht="15.2" customHeight="1">
      <c r="B115" s="24"/>
      <c r="C115" s="95" t="s">
        <v>22</v>
      </c>
      <c r="F115" s="91">
        <f>IF(E18="","",E18)</f>
        <v>0</v>
      </c>
      <c r="G115" s="92"/>
      <c r="H115" s="92"/>
      <c r="I115" s="95" t="s">
        <v>26</v>
      </c>
      <c r="J115" s="8" t="str">
        <f>E24</f>
        <v/>
      </c>
      <c r="K115" s="92"/>
      <c r="L115" s="24"/>
    </row>
    <row r="116" spans="2:12" s="96" customFormat="1" ht="10.35" customHeight="1">
      <c r="B116" s="24"/>
      <c r="L116" s="24"/>
    </row>
    <row r="117" spans="2:20" s="131" customFormat="1" ht="29.25" customHeight="1">
      <c r="B117" s="127"/>
      <c r="C117" s="128" t="s">
        <v>153</v>
      </c>
      <c r="D117" s="129" t="s">
        <v>53</v>
      </c>
      <c r="E117" s="129" t="s">
        <v>49</v>
      </c>
      <c r="F117" s="129" t="s">
        <v>50</v>
      </c>
      <c r="G117" s="129" t="s">
        <v>154</v>
      </c>
      <c r="H117" s="129" t="s">
        <v>155</v>
      </c>
      <c r="I117" s="129" t="s">
        <v>156</v>
      </c>
      <c r="J117" s="129" t="s">
        <v>125</v>
      </c>
      <c r="K117" s="130" t="s">
        <v>157</v>
      </c>
      <c r="L117" s="127"/>
      <c r="M117" s="54" t="s">
        <v>1</v>
      </c>
      <c r="N117" s="55" t="s">
        <v>32</v>
      </c>
      <c r="O117" s="55" t="s">
        <v>158</v>
      </c>
      <c r="P117" s="55" t="s">
        <v>159</v>
      </c>
      <c r="Q117" s="55" t="s">
        <v>160</v>
      </c>
      <c r="R117" s="55" t="s">
        <v>161</v>
      </c>
      <c r="S117" s="55" t="s">
        <v>162</v>
      </c>
      <c r="T117" s="56" t="s">
        <v>163</v>
      </c>
    </row>
    <row r="118" spans="2:63" s="96" customFormat="1" ht="22.9" customHeight="1">
      <c r="B118" s="24"/>
      <c r="C118" s="60" t="s">
        <v>164</v>
      </c>
      <c r="J118" s="132">
        <f>BK118</f>
        <v>0</v>
      </c>
      <c r="L118" s="24"/>
      <c r="M118" s="57"/>
      <c r="N118" s="48"/>
      <c r="O118" s="48"/>
      <c r="P118" s="133">
        <f>P119+P130</f>
        <v>0</v>
      </c>
      <c r="Q118" s="48"/>
      <c r="R118" s="133">
        <f>R119+R130</f>
        <v>0</v>
      </c>
      <c r="S118" s="48"/>
      <c r="T118" s="134">
        <f>T119+T130</f>
        <v>0</v>
      </c>
      <c r="AT118" s="12" t="s">
        <v>67</v>
      </c>
      <c r="AU118" s="12" t="s">
        <v>127</v>
      </c>
      <c r="BK118" s="135">
        <f>BK119+BK130</f>
        <v>0</v>
      </c>
    </row>
    <row r="119" spans="2:63" s="137" customFormat="1" ht="25.9" customHeight="1">
      <c r="B119" s="136"/>
      <c r="D119" s="138" t="s">
        <v>67</v>
      </c>
      <c r="E119" s="139" t="s">
        <v>2166</v>
      </c>
      <c r="F119" s="139" t="s">
        <v>2167</v>
      </c>
      <c r="J119" s="140">
        <f>BK119</f>
        <v>0</v>
      </c>
      <c r="L119" s="136"/>
      <c r="M119" s="141"/>
      <c r="N119" s="142"/>
      <c r="O119" s="142"/>
      <c r="P119" s="143">
        <f>SUM(P120:P129)</f>
        <v>0</v>
      </c>
      <c r="Q119" s="142"/>
      <c r="R119" s="143">
        <f>SUM(R120:R129)</f>
        <v>0</v>
      </c>
      <c r="S119" s="142"/>
      <c r="T119" s="144">
        <f>SUM(T120:T129)</f>
        <v>0</v>
      </c>
      <c r="AR119" s="138" t="s">
        <v>75</v>
      </c>
      <c r="AT119" s="145" t="s">
        <v>67</v>
      </c>
      <c r="AU119" s="145" t="s">
        <v>68</v>
      </c>
      <c r="AY119" s="138" t="s">
        <v>167</v>
      </c>
      <c r="BK119" s="146">
        <f>SUM(BK120:BK129)</f>
        <v>0</v>
      </c>
    </row>
    <row r="120" spans="2:65" s="96" customFormat="1" ht="24" customHeight="1">
      <c r="B120" s="24"/>
      <c r="C120" s="149" t="s">
        <v>75</v>
      </c>
      <c r="D120" s="149" t="s">
        <v>169</v>
      </c>
      <c r="E120" s="150" t="s">
        <v>2168</v>
      </c>
      <c r="F120" s="151" t="s">
        <v>2169</v>
      </c>
      <c r="G120" s="152" t="s">
        <v>727</v>
      </c>
      <c r="H120" s="153">
        <v>75</v>
      </c>
      <c r="I120" s="3"/>
      <c r="J120" s="235">
        <f>ROUND(I120*H120,2)</f>
        <v>0</v>
      </c>
      <c r="K120" s="151" t="s">
        <v>1</v>
      </c>
      <c r="L120" s="24"/>
      <c r="M120" s="155" t="s">
        <v>1</v>
      </c>
      <c r="N120" s="156" t="s">
        <v>33</v>
      </c>
      <c r="O120" s="157">
        <v>0</v>
      </c>
      <c r="P120" s="157">
        <f>O120*H120</f>
        <v>0</v>
      </c>
      <c r="Q120" s="157">
        <v>0</v>
      </c>
      <c r="R120" s="157">
        <f>Q120*H120</f>
        <v>0</v>
      </c>
      <c r="S120" s="157">
        <v>0</v>
      </c>
      <c r="T120" s="158">
        <f>S120*H120</f>
        <v>0</v>
      </c>
      <c r="AR120" s="159" t="s">
        <v>174</v>
      </c>
      <c r="AT120" s="159" t="s">
        <v>169</v>
      </c>
      <c r="AU120" s="159" t="s">
        <v>75</v>
      </c>
      <c r="AY120" s="12" t="s">
        <v>167</v>
      </c>
      <c r="BE120" s="160">
        <f>IF(N120="základní",J120,0)</f>
        <v>0</v>
      </c>
      <c r="BF120" s="160">
        <f>IF(N120="snížená",J120,0)</f>
        <v>0</v>
      </c>
      <c r="BG120" s="160">
        <f>IF(N120="zákl. přenesená",J120,0)</f>
        <v>0</v>
      </c>
      <c r="BH120" s="160">
        <f>IF(N120="sníž. přenesená",J120,0)</f>
        <v>0</v>
      </c>
      <c r="BI120" s="160">
        <f>IF(N120="nulová",J120,0)</f>
        <v>0</v>
      </c>
      <c r="BJ120" s="12" t="s">
        <v>75</v>
      </c>
      <c r="BK120" s="160">
        <f>ROUND(I120*H120,2)</f>
        <v>0</v>
      </c>
      <c r="BL120" s="12" t="s">
        <v>174</v>
      </c>
      <c r="BM120" s="159" t="s">
        <v>77</v>
      </c>
    </row>
    <row r="121" spans="2:47" s="96" customFormat="1" ht="19.5">
      <c r="B121" s="24"/>
      <c r="D121" s="161" t="s">
        <v>176</v>
      </c>
      <c r="F121" s="162" t="s">
        <v>2169</v>
      </c>
      <c r="L121" s="24"/>
      <c r="M121" s="163"/>
      <c r="N121" s="50"/>
      <c r="O121" s="50"/>
      <c r="P121" s="50"/>
      <c r="Q121" s="50"/>
      <c r="R121" s="50"/>
      <c r="S121" s="50"/>
      <c r="T121" s="51"/>
      <c r="AT121" s="12" t="s">
        <v>176</v>
      </c>
      <c r="AU121" s="12" t="s">
        <v>75</v>
      </c>
    </row>
    <row r="122" spans="2:65" s="96" customFormat="1" ht="16.5" customHeight="1">
      <c r="B122" s="24"/>
      <c r="C122" s="149" t="s">
        <v>77</v>
      </c>
      <c r="D122" s="149" t="s">
        <v>169</v>
      </c>
      <c r="E122" s="150" t="s">
        <v>2170</v>
      </c>
      <c r="F122" s="151" t="s">
        <v>2171</v>
      </c>
      <c r="G122" s="152" t="s">
        <v>508</v>
      </c>
      <c r="H122" s="153">
        <v>6</v>
      </c>
      <c r="I122" s="3"/>
      <c r="J122" s="235">
        <f>ROUND(I122*H122,2)</f>
        <v>0</v>
      </c>
      <c r="K122" s="151" t="s">
        <v>1</v>
      </c>
      <c r="L122" s="24"/>
      <c r="M122" s="155" t="s">
        <v>1</v>
      </c>
      <c r="N122" s="156" t="s">
        <v>33</v>
      </c>
      <c r="O122" s="157">
        <v>0</v>
      </c>
      <c r="P122" s="157">
        <f>O122*H122</f>
        <v>0</v>
      </c>
      <c r="Q122" s="157">
        <v>0</v>
      </c>
      <c r="R122" s="157">
        <f>Q122*H122</f>
        <v>0</v>
      </c>
      <c r="S122" s="157">
        <v>0</v>
      </c>
      <c r="T122" s="158">
        <f>S122*H122</f>
        <v>0</v>
      </c>
      <c r="AR122" s="159" t="s">
        <v>174</v>
      </c>
      <c r="AT122" s="159" t="s">
        <v>169</v>
      </c>
      <c r="AU122" s="159" t="s">
        <v>75</v>
      </c>
      <c r="AY122" s="12" t="s">
        <v>167</v>
      </c>
      <c r="BE122" s="160">
        <f>IF(N122="základní",J122,0)</f>
        <v>0</v>
      </c>
      <c r="BF122" s="160">
        <f>IF(N122="snížená",J122,0)</f>
        <v>0</v>
      </c>
      <c r="BG122" s="160">
        <f>IF(N122="zákl. přenesená",J122,0)</f>
        <v>0</v>
      </c>
      <c r="BH122" s="160">
        <f>IF(N122="sníž. přenesená",J122,0)</f>
        <v>0</v>
      </c>
      <c r="BI122" s="160">
        <f>IF(N122="nulová",J122,0)</f>
        <v>0</v>
      </c>
      <c r="BJ122" s="12" t="s">
        <v>75</v>
      </c>
      <c r="BK122" s="160">
        <f>ROUND(I122*H122,2)</f>
        <v>0</v>
      </c>
      <c r="BL122" s="12" t="s">
        <v>174</v>
      </c>
      <c r="BM122" s="159" t="s">
        <v>174</v>
      </c>
    </row>
    <row r="123" spans="2:47" s="96" customFormat="1" ht="12">
      <c r="B123" s="24"/>
      <c r="D123" s="161" t="s">
        <v>176</v>
      </c>
      <c r="F123" s="162" t="s">
        <v>2171</v>
      </c>
      <c r="L123" s="24"/>
      <c r="M123" s="163"/>
      <c r="N123" s="50"/>
      <c r="O123" s="50"/>
      <c r="P123" s="50"/>
      <c r="Q123" s="50"/>
      <c r="R123" s="50"/>
      <c r="S123" s="50"/>
      <c r="T123" s="51"/>
      <c r="AT123" s="12" t="s">
        <v>176</v>
      </c>
      <c r="AU123" s="12" t="s">
        <v>75</v>
      </c>
    </row>
    <row r="124" spans="2:65" s="96" customFormat="1" ht="16.5" customHeight="1">
      <c r="B124" s="24"/>
      <c r="C124" s="149" t="s">
        <v>186</v>
      </c>
      <c r="D124" s="149" t="s">
        <v>169</v>
      </c>
      <c r="E124" s="150" t="s">
        <v>1964</v>
      </c>
      <c r="F124" s="151" t="s">
        <v>2172</v>
      </c>
      <c r="G124" s="152" t="s">
        <v>941</v>
      </c>
      <c r="H124" s="153">
        <v>1</v>
      </c>
      <c r="I124" s="3"/>
      <c r="J124" s="235">
        <f>ROUND(I124*H124,2)</f>
        <v>0</v>
      </c>
      <c r="K124" s="151" t="s">
        <v>1</v>
      </c>
      <c r="L124" s="24"/>
      <c r="M124" s="155" t="s">
        <v>1</v>
      </c>
      <c r="N124" s="156" t="s">
        <v>33</v>
      </c>
      <c r="O124" s="157">
        <v>0</v>
      </c>
      <c r="P124" s="157">
        <f>O124*H124</f>
        <v>0</v>
      </c>
      <c r="Q124" s="157">
        <v>0</v>
      </c>
      <c r="R124" s="157">
        <f>Q124*H124</f>
        <v>0</v>
      </c>
      <c r="S124" s="157">
        <v>0</v>
      </c>
      <c r="T124" s="158">
        <f>S124*H124</f>
        <v>0</v>
      </c>
      <c r="AR124" s="159" t="s">
        <v>174</v>
      </c>
      <c r="AT124" s="159" t="s">
        <v>169</v>
      </c>
      <c r="AU124" s="159" t="s">
        <v>75</v>
      </c>
      <c r="AY124" s="12" t="s">
        <v>167</v>
      </c>
      <c r="BE124" s="160">
        <f>IF(N124="základní",J124,0)</f>
        <v>0</v>
      </c>
      <c r="BF124" s="160">
        <f>IF(N124="snížená",J124,0)</f>
        <v>0</v>
      </c>
      <c r="BG124" s="160">
        <f>IF(N124="zákl. přenesená",J124,0)</f>
        <v>0</v>
      </c>
      <c r="BH124" s="160">
        <f>IF(N124="sníž. přenesená",J124,0)</f>
        <v>0</v>
      </c>
      <c r="BI124" s="160">
        <f>IF(N124="nulová",J124,0)</f>
        <v>0</v>
      </c>
      <c r="BJ124" s="12" t="s">
        <v>75</v>
      </c>
      <c r="BK124" s="160">
        <f>ROUND(I124*H124,2)</f>
        <v>0</v>
      </c>
      <c r="BL124" s="12" t="s">
        <v>174</v>
      </c>
      <c r="BM124" s="159" t="s">
        <v>213</v>
      </c>
    </row>
    <row r="125" spans="2:47" s="96" customFormat="1" ht="12">
      <c r="B125" s="24"/>
      <c r="D125" s="161" t="s">
        <v>176</v>
      </c>
      <c r="F125" s="162" t="s">
        <v>2172</v>
      </c>
      <c r="L125" s="24"/>
      <c r="M125" s="163"/>
      <c r="N125" s="50"/>
      <c r="O125" s="50"/>
      <c r="P125" s="50"/>
      <c r="Q125" s="50"/>
      <c r="R125" s="50"/>
      <c r="S125" s="50"/>
      <c r="T125" s="51"/>
      <c r="AT125" s="12" t="s">
        <v>176</v>
      </c>
      <c r="AU125" s="12" t="s">
        <v>75</v>
      </c>
    </row>
    <row r="126" spans="2:65" s="96" customFormat="1" ht="16.5" customHeight="1">
      <c r="B126" s="24"/>
      <c r="C126" s="149" t="s">
        <v>174</v>
      </c>
      <c r="D126" s="149" t="s">
        <v>169</v>
      </c>
      <c r="E126" s="150" t="s">
        <v>1966</v>
      </c>
      <c r="F126" s="151" t="s">
        <v>2173</v>
      </c>
      <c r="G126" s="152" t="s">
        <v>508</v>
      </c>
      <c r="H126" s="153">
        <v>1</v>
      </c>
      <c r="I126" s="3"/>
      <c r="J126" s="235">
        <f>ROUND(I126*H126,2)</f>
        <v>0</v>
      </c>
      <c r="K126" s="151" t="s">
        <v>1</v>
      </c>
      <c r="L126" s="24"/>
      <c r="M126" s="155" t="s">
        <v>1</v>
      </c>
      <c r="N126" s="156" t="s">
        <v>33</v>
      </c>
      <c r="O126" s="157">
        <v>0</v>
      </c>
      <c r="P126" s="157">
        <f>O126*H126</f>
        <v>0</v>
      </c>
      <c r="Q126" s="157">
        <v>0</v>
      </c>
      <c r="R126" s="157">
        <f>Q126*H126</f>
        <v>0</v>
      </c>
      <c r="S126" s="157">
        <v>0</v>
      </c>
      <c r="T126" s="158">
        <f>S126*H126</f>
        <v>0</v>
      </c>
      <c r="AR126" s="159" t="s">
        <v>174</v>
      </c>
      <c r="AT126" s="159" t="s">
        <v>169</v>
      </c>
      <c r="AU126" s="159" t="s">
        <v>75</v>
      </c>
      <c r="AY126" s="12" t="s">
        <v>167</v>
      </c>
      <c r="BE126" s="160">
        <f>IF(N126="základní",J126,0)</f>
        <v>0</v>
      </c>
      <c r="BF126" s="160">
        <f>IF(N126="snížená",J126,0)</f>
        <v>0</v>
      </c>
      <c r="BG126" s="160">
        <f>IF(N126="zákl. přenesená",J126,0)</f>
        <v>0</v>
      </c>
      <c r="BH126" s="160">
        <f>IF(N126="sníž. přenesená",J126,0)</f>
        <v>0</v>
      </c>
      <c r="BI126" s="160">
        <f>IF(N126="nulová",J126,0)</f>
        <v>0</v>
      </c>
      <c r="BJ126" s="12" t="s">
        <v>75</v>
      </c>
      <c r="BK126" s="160">
        <f>ROUND(I126*H126,2)</f>
        <v>0</v>
      </c>
      <c r="BL126" s="12" t="s">
        <v>174</v>
      </c>
      <c r="BM126" s="159" t="s">
        <v>231</v>
      </c>
    </row>
    <row r="127" spans="2:47" s="96" customFormat="1" ht="12">
      <c r="B127" s="24"/>
      <c r="D127" s="161" t="s">
        <v>176</v>
      </c>
      <c r="F127" s="162" t="s">
        <v>2173</v>
      </c>
      <c r="L127" s="24"/>
      <c r="M127" s="163"/>
      <c r="N127" s="50"/>
      <c r="O127" s="50"/>
      <c r="P127" s="50"/>
      <c r="Q127" s="50"/>
      <c r="R127" s="50"/>
      <c r="S127" s="50"/>
      <c r="T127" s="51"/>
      <c r="AT127" s="12" t="s">
        <v>176</v>
      </c>
      <c r="AU127" s="12" t="s">
        <v>75</v>
      </c>
    </row>
    <row r="128" spans="2:65" s="96" customFormat="1" ht="16.5" customHeight="1">
      <c r="B128" s="24"/>
      <c r="C128" s="149" t="s">
        <v>205</v>
      </c>
      <c r="D128" s="149" t="s">
        <v>169</v>
      </c>
      <c r="E128" s="150" t="s">
        <v>1969</v>
      </c>
      <c r="F128" s="151" t="s">
        <v>2174</v>
      </c>
      <c r="G128" s="152" t="s">
        <v>508</v>
      </c>
      <c r="H128" s="153">
        <v>1</v>
      </c>
      <c r="I128" s="3"/>
      <c r="J128" s="235">
        <f>ROUND(I128*H128,2)</f>
        <v>0</v>
      </c>
      <c r="K128" s="151" t="s">
        <v>1</v>
      </c>
      <c r="L128" s="24"/>
      <c r="M128" s="155" t="s">
        <v>1</v>
      </c>
      <c r="N128" s="156" t="s">
        <v>33</v>
      </c>
      <c r="O128" s="157">
        <v>0</v>
      </c>
      <c r="P128" s="157">
        <f>O128*H128</f>
        <v>0</v>
      </c>
      <c r="Q128" s="157">
        <v>0</v>
      </c>
      <c r="R128" s="157">
        <f>Q128*H128</f>
        <v>0</v>
      </c>
      <c r="S128" s="157">
        <v>0</v>
      </c>
      <c r="T128" s="158">
        <f>S128*H128</f>
        <v>0</v>
      </c>
      <c r="AR128" s="159" t="s">
        <v>174</v>
      </c>
      <c r="AT128" s="159" t="s">
        <v>169</v>
      </c>
      <c r="AU128" s="159" t="s">
        <v>75</v>
      </c>
      <c r="AY128" s="12" t="s">
        <v>167</v>
      </c>
      <c r="BE128" s="160">
        <f>IF(N128="základní",J128,0)</f>
        <v>0</v>
      </c>
      <c r="BF128" s="160">
        <f>IF(N128="snížená",J128,0)</f>
        <v>0</v>
      </c>
      <c r="BG128" s="160">
        <f>IF(N128="zákl. přenesená",J128,0)</f>
        <v>0</v>
      </c>
      <c r="BH128" s="160">
        <f>IF(N128="sníž. přenesená",J128,0)</f>
        <v>0</v>
      </c>
      <c r="BI128" s="160">
        <f>IF(N128="nulová",J128,0)</f>
        <v>0</v>
      </c>
      <c r="BJ128" s="12" t="s">
        <v>75</v>
      </c>
      <c r="BK128" s="160">
        <f>ROUND(I128*H128,2)</f>
        <v>0</v>
      </c>
      <c r="BL128" s="12" t="s">
        <v>174</v>
      </c>
      <c r="BM128" s="159" t="s">
        <v>13</v>
      </c>
    </row>
    <row r="129" spans="2:47" s="96" customFormat="1" ht="12">
      <c r="B129" s="24"/>
      <c r="D129" s="161" t="s">
        <v>176</v>
      </c>
      <c r="F129" s="162" t="s">
        <v>2174</v>
      </c>
      <c r="L129" s="24"/>
      <c r="M129" s="163"/>
      <c r="N129" s="50"/>
      <c r="O129" s="50"/>
      <c r="P129" s="50"/>
      <c r="Q129" s="50"/>
      <c r="R129" s="50"/>
      <c r="S129" s="50"/>
      <c r="T129" s="51"/>
      <c r="AT129" s="12" t="s">
        <v>176</v>
      </c>
      <c r="AU129" s="12" t="s">
        <v>75</v>
      </c>
    </row>
    <row r="130" spans="2:63" s="137" customFormat="1" ht="25.9" customHeight="1">
      <c r="B130" s="136"/>
      <c r="D130" s="138" t="s">
        <v>67</v>
      </c>
      <c r="E130" s="139" t="s">
        <v>2175</v>
      </c>
      <c r="F130" s="139" t="s">
        <v>2176</v>
      </c>
      <c r="J130" s="140">
        <f>BK130</f>
        <v>0</v>
      </c>
      <c r="L130" s="136"/>
      <c r="M130" s="141"/>
      <c r="N130" s="142"/>
      <c r="O130" s="142"/>
      <c r="P130" s="143">
        <f>SUM(P131:P134)</f>
        <v>0</v>
      </c>
      <c r="Q130" s="142"/>
      <c r="R130" s="143">
        <f>SUM(R131:R134)</f>
        <v>0</v>
      </c>
      <c r="S130" s="142"/>
      <c r="T130" s="144">
        <f>SUM(T131:T134)</f>
        <v>0</v>
      </c>
      <c r="AR130" s="138" t="s">
        <v>75</v>
      </c>
      <c r="AT130" s="145" t="s">
        <v>67</v>
      </c>
      <c r="AU130" s="145" t="s">
        <v>68</v>
      </c>
      <c r="AY130" s="138" t="s">
        <v>167</v>
      </c>
      <c r="BK130" s="146">
        <f>SUM(BK131:BK134)</f>
        <v>0</v>
      </c>
    </row>
    <row r="131" spans="2:65" s="96" customFormat="1" ht="16.5" customHeight="1">
      <c r="B131" s="24"/>
      <c r="C131" s="149" t="s">
        <v>213</v>
      </c>
      <c r="D131" s="149" t="s">
        <v>169</v>
      </c>
      <c r="E131" s="150" t="s">
        <v>2177</v>
      </c>
      <c r="F131" s="151" t="s">
        <v>2178</v>
      </c>
      <c r="G131" s="152" t="s">
        <v>1907</v>
      </c>
      <c r="H131" s="153">
        <v>1</v>
      </c>
      <c r="I131" s="3"/>
      <c r="J131" s="235">
        <f>ROUND(I131*H131,2)</f>
        <v>0</v>
      </c>
      <c r="K131" s="151" t="s">
        <v>1</v>
      </c>
      <c r="L131" s="24"/>
      <c r="M131" s="155" t="s">
        <v>1</v>
      </c>
      <c r="N131" s="156" t="s">
        <v>33</v>
      </c>
      <c r="O131" s="157">
        <v>0</v>
      </c>
      <c r="P131" s="157">
        <f>O131*H131</f>
        <v>0</v>
      </c>
      <c r="Q131" s="157">
        <v>0</v>
      </c>
      <c r="R131" s="157">
        <f>Q131*H131</f>
        <v>0</v>
      </c>
      <c r="S131" s="157">
        <v>0</v>
      </c>
      <c r="T131" s="158">
        <f>S131*H131</f>
        <v>0</v>
      </c>
      <c r="AR131" s="159" t="s">
        <v>174</v>
      </c>
      <c r="AT131" s="159" t="s">
        <v>169</v>
      </c>
      <c r="AU131" s="159" t="s">
        <v>75</v>
      </c>
      <c r="AY131" s="12" t="s">
        <v>167</v>
      </c>
      <c r="BE131" s="160">
        <f>IF(N131="základní",J131,0)</f>
        <v>0</v>
      </c>
      <c r="BF131" s="160">
        <f>IF(N131="snížená",J131,0)</f>
        <v>0</v>
      </c>
      <c r="BG131" s="160">
        <f>IF(N131="zákl. přenesená",J131,0)</f>
        <v>0</v>
      </c>
      <c r="BH131" s="160">
        <f>IF(N131="sníž. přenesená",J131,0)</f>
        <v>0</v>
      </c>
      <c r="BI131" s="160">
        <f>IF(N131="nulová",J131,0)</f>
        <v>0</v>
      </c>
      <c r="BJ131" s="12" t="s">
        <v>75</v>
      </c>
      <c r="BK131" s="160">
        <f>ROUND(I131*H131,2)</f>
        <v>0</v>
      </c>
      <c r="BL131" s="12" t="s">
        <v>174</v>
      </c>
      <c r="BM131" s="159" t="s">
        <v>257</v>
      </c>
    </row>
    <row r="132" spans="2:47" s="96" customFormat="1" ht="12">
      <c r="B132" s="24"/>
      <c r="D132" s="161" t="s">
        <v>176</v>
      </c>
      <c r="F132" s="162" t="s">
        <v>2178</v>
      </c>
      <c r="L132" s="24"/>
      <c r="M132" s="163"/>
      <c r="N132" s="50"/>
      <c r="O132" s="50"/>
      <c r="P132" s="50"/>
      <c r="Q132" s="50"/>
      <c r="R132" s="50"/>
      <c r="S132" s="50"/>
      <c r="T132" s="51"/>
      <c r="AT132" s="12" t="s">
        <v>176</v>
      </c>
      <c r="AU132" s="12" t="s">
        <v>75</v>
      </c>
    </row>
    <row r="133" spans="2:65" s="96" customFormat="1" ht="16.5" customHeight="1">
      <c r="B133" s="24"/>
      <c r="C133" s="149" t="s">
        <v>227</v>
      </c>
      <c r="D133" s="149" t="s">
        <v>169</v>
      </c>
      <c r="E133" s="150" t="s">
        <v>263</v>
      </c>
      <c r="F133" s="151" t="s">
        <v>2179</v>
      </c>
      <c r="G133" s="152" t="s">
        <v>1907</v>
      </c>
      <c r="H133" s="153">
        <v>1</v>
      </c>
      <c r="I133" s="3"/>
      <c r="J133" s="235">
        <f>ROUND(I133*H133,2)</f>
        <v>0</v>
      </c>
      <c r="K133" s="151" t="s">
        <v>1</v>
      </c>
      <c r="L133" s="24"/>
      <c r="M133" s="155" t="s">
        <v>1</v>
      </c>
      <c r="N133" s="156" t="s">
        <v>33</v>
      </c>
      <c r="O133" s="157">
        <v>0</v>
      </c>
      <c r="P133" s="157">
        <f>O133*H133</f>
        <v>0</v>
      </c>
      <c r="Q133" s="157">
        <v>0</v>
      </c>
      <c r="R133" s="157">
        <f>Q133*H133</f>
        <v>0</v>
      </c>
      <c r="S133" s="157">
        <v>0</v>
      </c>
      <c r="T133" s="158">
        <f>S133*H133</f>
        <v>0</v>
      </c>
      <c r="AR133" s="159" t="s">
        <v>174</v>
      </c>
      <c r="AT133" s="159" t="s">
        <v>169</v>
      </c>
      <c r="AU133" s="159" t="s">
        <v>75</v>
      </c>
      <c r="AY133" s="12" t="s">
        <v>167</v>
      </c>
      <c r="BE133" s="160">
        <f>IF(N133="základní",J133,0)</f>
        <v>0</v>
      </c>
      <c r="BF133" s="160">
        <f>IF(N133="snížená",J133,0)</f>
        <v>0</v>
      </c>
      <c r="BG133" s="160">
        <f>IF(N133="zákl. přenesená",J133,0)</f>
        <v>0</v>
      </c>
      <c r="BH133" s="160">
        <f>IF(N133="sníž. přenesená",J133,0)</f>
        <v>0</v>
      </c>
      <c r="BI133" s="160">
        <f>IF(N133="nulová",J133,0)</f>
        <v>0</v>
      </c>
      <c r="BJ133" s="12" t="s">
        <v>75</v>
      </c>
      <c r="BK133" s="160">
        <f>ROUND(I133*H133,2)</f>
        <v>0</v>
      </c>
      <c r="BL133" s="12" t="s">
        <v>174</v>
      </c>
      <c r="BM133" s="159" t="s">
        <v>279</v>
      </c>
    </row>
    <row r="134" spans="2:47" s="96" customFormat="1" ht="12">
      <c r="B134" s="24"/>
      <c r="D134" s="161" t="s">
        <v>176</v>
      </c>
      <c r="F134" s="162" t="s">
        <v>2179</v>
      </c>
      <c r="L134" s="24"/>
      <c r="M134" s="231"/>
      <c r="N134" s="232"/>
      <c r="O134" s="232"/>
      <c r="P134" s="232"/>
      <c r="Q134" s="232"/>
      <c r="R134" s="232"/>
      <c r="S134" s="232"/>
      <c r="T134" s="233"/>
      <c r="AT134" s="12" t="s">
        <v>176</v>
      </c>
      <c r="AU134" s="12" t="s">
        <v>75</v>
      </c>
    </row>
    <row r="135" spans="2:12" s="96" customFormat="1" ht="6.95" customHeight="1">
      <c r="B135" s="38"/>
      <c r="C135" s="39"/>
      <c r="D135" s="39"/>
      <c r="E135" s="39"/>
      <c r="F135" s="39"/>
      <c r="G135" s="39"/>
      <c r="H135" s="39"/>
      <c r="I135" s="39"/>
      <c r="J135" s="39"/>
      <c r="K135" s="39"/>
      <c r="L135" s="24"/>
    </row>
    <row r="136" s="11" customFormat="1" ht="12"/>
    <row r="137" s="11" customFormat="1" ht="12"/>
    <row r="138" s="11" customFormat="1" ht="12"/>
    <row r="139" s="11" customFormat="1" ht="12"/>
  </sheetData>
  <sheetProtection password="C441" sheet="1" objects="1" scenarios="1"/>
  <autoFilter ref="C117:K134"/>
  <mergeCells count="9">
    <mergeCell ref="E87:H87"/>
    <mergeCell ref="E108:H108"/>
    <mergeCell ref="E110:H11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49"/>
  <sheetViews>
    <sheetView showGridLines="0" workbookViewId="0" topLeftCell="A1">
      <selection activeCell="A2" sqref="A2"/>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c r="A1" s="1"/>
    </row>
    <row r="2" spans="12:46" s="11" customFormat="1" ht="36.95" customHeight="1">
      <c r="L2" s="413" t="s">
        <v>5</v>
      </c>
      <c r="M2" s="408"/>
      <c r="N2" s="408"/>
      <c r="O2" s="408"/>
      <c r="P2" s="408"/>
      <c r="Q2" s="408"/>
      <c r="R2" s="408"/>
      <c r="S2" s="408"/>
      <c r="T2" s="408"/>
      <c r="U2" s="408"/>
      <c r="V2" s="408"/>
      <c r="AT2" s="12" t="s">
        <v>100</v>
      </c>
    </row>
    <row r="3" spans="2:46" s="11" customFormat="1" ht="6.95" customHeight="1">
      <c r="B3" s="13"/>
      <c r="C3" s="14"/>
      <c r="D3" s="14"/>
      <c r="E3" s="14"/>
      <c r="F3" s="14"/>
      <c r="G3" s="14"/>
      <c r="H3" s="14"/>
      <c r="I3" s="14"/>
      <c r="J3" s="14"/>
      <c r="K3" s="14"/>
      <c r="L3" s="15"/>
      <c r="AT3" s="12" t="s">
        <v>77</v>
      </c>
    </row>
    <row r="4" spans="2:46" s="11" customFormat="1" ht="24.95" customHeight="1">
      <c r="B4" s="15"/>
      <c r="D4" s="16" t="s">
        <v>118</v>
      </c>
      <c r="L4" s="15"/>
      <c r="M4" s="94" t="s">
        <v>10</v>
      </c>
      <c r="AT4" s="12" t="s">
        <v>3</v>
      </c>
    </row>
    <row r="5" spans="2:12" s="11" customFormat="1" ht="6.95" customHeight="1">
      <c r="B5" s="15"/>
      <c r="L5" s="15"/>
    </row>
    <row r="6" spans="2:12" s="11" customFormat="1" ht="12" customHeight="1">
      <c r="B6" s="15"/>
      <c r="D6" s="95" t="s">
        <v>14</v>
      </c>
      <c r="L6" s="15"/>
    </row>
    <row r="7" spans="2:12" s="11" customFormat="1" ht="24.75" customHeight="1">
      <c r="B7" s="15"/>
      <c r="E7" s="440" t="str">
        <f>'Rekapitulace stavby'!K6</f>
        <v>2. etapa modernizace obj. č. 306 (hangár H53) - části západ a úseků části východ situovaného v areálu LOM PRAHA s.p. na letišti Praha – Kbely</v>
      </c>
      <c r="F7" s="441"/>
      <c r="G7" s="441"/>
      <c r="H7" s="441"/>
      <c r="L7" s="15"/>
    </row>
    <row r="8" spans="2:12" s="96" customFormat="1" ht="12" customHeight="1">
      <c r="B8" s="24"/>
      <c r="D8" s="95" t="s">
        <v>119</v>
      </c>
      <c r="L8" s="24"/>
    </row>
    <row r="9" spans="2:12" s="96" customFormat="1" ht="36.95" customHeight="1">
      <c r="B9" s="24"/>
      <c r="E9" s="427" t="s">
        <v>2180</v>
      </c>
      <c r="F9" s="439"/>
      <c r="G9" s="439"/>
      <c r="H9" s="439"/>
      <c r="L9" s="24"/>
    </row>
    <row r="10" spans="2:12" s="96" customFormat="1" ht="12">
      <c r="B10" s="24"/>
      <c r="L10" s="24"/>
    </row>
    <row r="11" spans="2:12" s="96" customFormat="1" ht="12" customHeight="1">
      <c r="B11" s="24"/>
      <c r="D11" s="95" t="s">
        <v>15</v>
      </c>
      <c r="F11" s="21" t="s">
        <v>1</v>
      </c>
      <c r="I11" s="95" t="s">
        <v>16</v>
      </c>
      <c r="J11" s="21" t="s">
        <v>1</v>
      </c>
      <c r="L11" s="24"/>
    </row>
    <row r="12" spans="2:12" s="96" customFormat="1" ht="12" customHeight="1">
      <c r="B12" s="24"/>
      <c r="D12" s="95" t="s">
        <v>17</v>
      </c>
      <c r="F12" s="21" t="s">
        <v>2872</v>
      </c>
      <c r="I12" s="95" t="s">
        <v>18</v>
      </c>
      <c r="J12" s="93">
        <f>'Rekapitulace stavby'!AN8</f>
        <v>43760</v>
      </c>
      <c r="L12" s="24"/>
    </row>
    <row r="13" spans="2:12" s="96" customFormat="1" ht="10.9" customHeight="1">
      <c r="B13" s="24"/>
      <c r="L13" s="24"/>
    </row>
    <row r="14" spans="2:12" s="96" customFormat="1" ht="12" customHeight="1">
      <c r="B14" s="24"/>
      <c r="D14" s="95" t="s">
        <v>19</v>
      </c>
      <c r="I14" s="95" t="s">
        <v>20</v>
      </c>
      <c r="J14" s="21" t="s">
        <v>2874</v>
      </c>
      <c r="L14" s="24"/>
    </row>
    <row r="15" spans="2:12" s="96" customFormat="1" ht="18" customHeight="1">
      <c r="B15" s="24"/>
      <c r="E15" s="21" t="s">
        <v>2873</v>
      </c>
      <c r="I15" s="95" t="s">
        <v>21</v>
      </c>
      <c r="J15" s="21" t="s">
        <v>2875</v>
      </c>
      <c r="L15" s="24"/>
    </row>
    <row r="16" spans="2:12" s="96" customFormat="1" ht="6.95" customHeight="1">
      <c r="B16" s="24"/>
      <c r="L16" s="24"/>
    </row>
    <row r="17" spans="2:12" s="96" customFormat="1" ht="12" customHeight="1">
      <c r="B17" s="24"/>
      <c r="D17" s="95" t="s">
        <v>22</v>
      </c>
      <c r="I17" s="95" t="s">
        <v>20</v>
      </c>
      <c r="J17" s="91">
        <f>'Rekapitulace stavby'!AN13</f>
        <v>0</v>
      </c>
      <c r="L17" s="24"/>
    </row>
    <row r="18" spans="2:12" s="96" customFormat="1" ht="18" customHeight="1">
      <c r="B18" s="24"/>
      <c r="E18" s="442">
        <f>'Rekapitulace stavby'!E14</f>
        <v>0</v>
      </c>
      <c r="F18" s="442"/>
      <c r="G18" s="442"/>
      <c r="H18" s="442"/>
      <c r="I18" s="95" t="s">
        <v>21</v>
      </c>
      <c r="J18" s="91">
        <f>'Rekapitulace stavby'!AN14</f>
        <v>0</v>
      </c>
      <c r="L18" s="24"/>
    </row>
    <row r="19" spans="2:12" s="96" customFormat="1" ht="6.95" customHeight="1">
      <c r="B19" s="24"/>
      <c r="L19" s="24"/>
    </row>
    <row r="20" spans="2:12" s="96" customFormat="1" ht="12" customHeight="1">
      <c r="B20" s="24"/>
      <c r="D20" s="95" t="s">
        <v>23</v>
      </c>
      <c r="I20" s="95" t="s">
        <v>20</v>
      </c>
      <c r="J20" s="21" t="s">
        <v>1</v>
      </c>
      <c r="L20" s="24"/>
    </row>
    <row r="21" spans="2:12" s="96" customFormat="1" ht="18" customHeight="1">
      <c r="B21" s="24"/>
      <c r="E21" s="21" t="s">
        <v>24</v>
      </c>
      <c r="I21" s="95" t="s">
        <v>21</v>
      </c>
      <c r="J21" s="21" t="s">
        <v>1</v>
      </c>
      <c r="L21" s="24"/>
    </row>
    <row r="22" spans="2:12" s="96" customFormat="1" ht="6.95" customHeight="1">
      <c r="B22" s="24"/>
      <c r="L22" s="24"/>
    </row>
    <row r="23" spans="2:12" s="96" customFormat="1" ht="12" customHeight="1">
      <c r="B23" s="24"/>
      <c r="D23" s="95" t="s">
        <v>26</v>
      </c>
      <c r="I23" s="95" t="s">
        <v>20</v>
      </c>
      <c r="J23" s="21" t="str">
        <f>IF('Rekapitulace stavby'!AN19="","",'Rekapitulace stavby'!AN19)</f>
        <v/>
      </c>
      <c r="L23" s="24"/>
    </row>
    <row r="24" spans="2:12" s="96" customFormat="1" ht="18" customHeight="1">
      <c r="B24" s="24"/>
      <c r="E24" s="91" t="str">
        <f>IF('Rekapitulace stavby'!E20="","",'Rekapitulace stavby'!E20)</f>
        <v/>
      </c>
      <c r="F24" s="92"/>
      <c r="G24" s="92"/>
      <c r="H24" s="92"/>
      <c r="I24" s="95" t="s">
        <v>21</v>
      </c>
      <c r="J24" s="21" t="str">
        <f>IF('Rekapitulace stavby'!AN20="","",'Rekapitulace stavby'!AN20)</f>
        <v/>
      </c>
      <c r="L24" s="24"/>
    </row>
    <row r="25" spans="2:12" s="96" customFormat="1" ht="6.95" customHeight="1">
      <c r="B25" s="24"/>
      <c r="L25" s="24"/>
    </row>
    <row r="26" spans="2:12" s="96" customFormat="1" ht="12" customHeight="1">
      <c r="B26" s="24"/>
      <c r="D26" s="95" t="s">
        <v>27</v>
      </c>
      <c r="L26" s="24"/>
    </row>
    <row r="27" spans="2:12" s="98" customFormat="1" ht="16.5" customHeight="1">
      <c r="B27" s="97"/>
      <c r="E27" s="414" t="s">
        <v>1</v>
      </c>
      <c r="F27" s="414"/>
      <c r="G27" s="414"/>
      <c r="H27" s="414"/>
      <c r="L27" s="97"/>
    </row>
    <row r="28" spans="2:12" s="96" customFormat="1" ht="6.95" customHeight="1">
      <c r="B28" s="24"/>
      <c r="L28" s="24"/>
    </row>
    <row r="29" spans="2:12" s="96" customFormat="1" ht="6.95" customHeight="1">
      <c r="B29" s="24"/>
      <c r="D29" s="48"/>
      <c r="E29" s="48"/>
      <c r="F29" s="48"/>
      <c r="G29" s="48"/>
      <c r="H29" s="48"/>
      <c r="I29" s="48"/>
      <c r="J29" s="48"/>
      <c r="K29" s="48"/>
      <c r="L29" s="24"/>
    </row>
    <row r="30" spans="2:12" s="96" customFormat="1" ht="25.35" customHeight="1">
      <c r="B30" s="24"/>
      <c r="D30" s="99" t="s">
        <v>28</v>
      </c>
      <c r="J30" s="100">
        <f>ROUND(J125,2)</f>
        <v>0</v>
      </c>
      <c r="L30" s="24"/>
    </row>
    <row r="31" spans="2:12" s="96" customFormat="1" ht="6.95" customHeight="1">
      <c r="B31" s="24"/>
      <c r="D31" s="48"/>
      <c r="E31" s="48"/>
      <c r="F31" s="48"/>
      <c r="G31" s="48"/>
      <c r="H31" s="48"/>
      <c r="I31" s="48"/>
      <c r="J31" s="48"/>
      <c r="K31" s="48"/>
      <c r="L31" s="24"/>
    </row>
    <row r="32" spans="2:12" s="96" customFormat="1" ht="14.45" customHeight="1">
      <c r="B32" s="24"/>
      <c r="F32" s="101" t="s">
        <v>30</v>
      </c>
      <c r="I32" s="101" t="s">
        <v>29</v>
      </c>
      <c r="J32" s="101" t="s">
        <v>31</v>
      </c>
      <c r="L32" s="24"/>
    </row>
    <row r="33" spans="2:12" s="96" customFormat="1" ht="14.45" customHeight="1">
      <c r="B33" s="24"/>
      <c r="D33" s="102" t="s">
        <v>32</v>
      </c>
      <c r="E33" s="95" t="s">
        <v>33</v>
      </c>
      <c r="F33" s="103">
        <f>ROUND((SUM(BE125:BE248)),2)</f>
        <v>0</v>
      </c>
      <c r="I33" s="104">
        <v>0.21</v>
      </c>
      <c r="J33" s="103">
        <f>ROUND(((SUM(BE125:BE248))*I33),2)</f>
        <v>0</v>
      </c>
      <c r="L33" s="24"/>
    </row>
    <row r="34" spans="2:12" s="96" customFormat="1" ht="14.45" customHeight="1">
      <c r="B34" s="24"/>
      <c r="E34" s="95" t="s">
        <v>34</v>
      </c>
      <c r="F34" s="103">
        <f>ROUND((SUM(BF125:BF248)),2)</f>
        <v>0</v>
      </c>
      <c r="I34" s="104">
        <v>0.15</v>
      </c>
      <c r="J34" s="103">
        <f>ROUND(((SUM(BF125:BF248))*I34),2)</f>
        <v>0</v>
      </c>
      <c r="L34" s="24"/>
    </row>
    <row r="35" spans="2:12" s="96" customFormat="1" ht="14.45" customHeight="1" hidden="1">
      <c r="B35" s="24"/>
      <c r="E35" s="95" t="s">
        <v>35</v>
      </c>
      <c r="F35" s="103">
        <f>ROUND((SUM(BG125:BG248)),2)</f>
        <v>0</v>
      </c>
      <c r="I35" s="104">
        <v>0.21</v>
      </c>
      <c r="J35" s="103">
        <f>0</f>
        <v>0</v>
      </c>
      <c r="L35" s="24"/>
    </row>
    <row r="36" spans="2:12" s="96" customFormat="1" ht="14.45" customHeight="1" hidden="1">
      <c r="B36" s="24"/>
      <c r="E36" s="95" t="s">
        <v>36</v>
      </c>
      <c r="F36" s="103">
        <f>ROUND((SUM(BH125:BH248)),2)</f>
        <v>0</v>
      </c>
      <c r="I36" s="104">
        <v>0.15</v>
      </c>
      <c r="J36" s="103">
        <f>0</f>
        <v>0</v>
      </c>
      <c r="L36" s="24"/>
    </row>
    <row r="37" spans="2:12" s="96" customFormat="1" ht="14.45" customHeight="1" hidden="1">
      <c r="B37" s="24"/>
      <c r="E37" s="95" t="s">
        <v>37</v>
      </c>
      <c r="F37" s="103">
        <f>ROUND((SUM(BI125:BI248)),2)</f>
        <v>0</v>
      </c>
      <c r="I37" s="104">
        <v>0</v>
      </c>
      <c r="J37" s="103">
        <f>0</f>
        <v>0</v>
      </c>
      <c r="L37" s="24"/>
    </row>
    <row r="38" spans="2:12" s="96" customFormat="1" ht="6.95" customHeight="1">
      <c r="B38" s="24"/>
      <c r="L38" s="24"/>
    </row>
    <row r="39" spans="2:12" s="96" customFormat="1" ht="25.35" customHeight="1">
      <c r="B39" s="24"/>
      <c r="C39" s="105"/>
      <c r="D39" s="106" t="s">
        <v>38</v>
      </c>
      <c r="E39" s="52"/>
      <c r="F39" s="52"/>
      <c r="G39" s="107" t="s">
        <v>39</v>
      </c>
      <c r="H39" s="108" t="s">
        <v>40</v>
      </c>
      <c r="I39" s="52"/>
      <c r="J39" s="109">
        <f>SUM(J30:J37)</f>
        <v>0</v>
      </c>
      <c r="K39" s="110"/>
      <c r="L39" s="24"/>
    </row>
    <row r="40" spans="2:12" s="96" customFormat="1" ht="14.45" customHeight="1">
      <c r="B40" s="24"/>
      <c r="L40" s="24"/>
    </row>
    <row r="41" spans="2:12" s="11" customFormat="1" ht="14.45" customHeight="1">
      <c r="B41" s="15"/>
      <c r="L41" s="15"/>
    </row>
    <row r="42" spans="2:12" s="11" customFormat="1" ht="14.45" customHeight="1">
      <c r="B42" s="15"/>
      <c r="L42" s="15"/>
    </row>
    <row r="43" spans="2:12" s="11" customFormat="1" ht="14.45" customHeight="1">
      <c r="B43" s="15"/>
      <c r="L43" s="15"/>
    </row>
    <row r="44" spans="2:12" s="11" customFormat="1" ht="14.45" customHeight="1">
      <c r="B44" s="15"/>
      <c r="L44" s="15"/>
    </row>
    <row r="45" spans="2:12" s="11" customFormat="1" ht="14.45" customHeight="1">
      <c r="B45" s="15"/>
      <c r="L45" s="15"/>
    </row>
    <row r="46" spans="2:12" s="11" customFormat="1" ht="14.45" customHeight="1">
      <c r="B46" s="15"/>
      <c r="L46" s="15"/>
    </row>
    <row r="47" spans="2:12" s="11" customFormat="1" ht="14.45" customHeight="1">
      <c r="B47" s="15"/>
      <c r="L47" s="15"/>
    </row>
    <row r="48" spans="2:12" s="11" customFormat="1" ht="14.45" customHeight="1">
      <c r="B48" s="15"/>
      <c r="L48" s="15"/>
    </row>
    <row r="49" spans="2:12" s="11" customFormat="1" ht="14.45" customHeight="1">
      <c r="B49" s="15"/>
      <c r="L49" s="15"/>
    </row>
    <row r="50" spans="2:12" s="96" customFormat="1" ht="14.45" customHeight="1">
      <c r="B50" s="24"/>
      <c r="D50" s="35" t="s">
        <v>41</v>
      </c>
      <c r="E50" s="36"/>
      <c r="F50" s="36"/>
      <c r="G50" s="35" t="s">
        <v>42</v>
      </c>
      <c r="H50" s="36"/>
      <c r="I50" s="36"/>
      <c r="J50" s="36"/>
      <c r="K50" s="36"/>
      <c r="L50" s="24"/>
    </row>
    <row r="51" spans="2:12" s="11" customFormat="1" ht="12">
      <c r="B51" s="15"/>
      <c r="L51" s="15"/>
    </row>
    <row r="52" spans="2:12" s="11" customFormat="1" ht="12">
      <c r="B52" s="15"/>
      <c r="L52" s="15"/>
    </row>
    <row r="53" spans="2:12" s="11" customFormat="1" ht="12">
      <c r="B53" s="15"/>
      <c r="L53" s="15"/>
    </row>
    <row r="54" spans="2:12" s="11" customFormat="1" ht="12">
      <c r="B54" s="15"/>
      <c r="L54" s="15"/>
    </row>
    <row r="55" spans="2:12" s="11" customFormat="1" ht="12">
      <c r="B55" s="15"/>
      <c r="L55" s="15"/>
    </row>
    <row r="56" spans="2:12" s="11" customFormat="1" ht="12">
      <c r="B56" s="15"/>
      <c r="L56" s="15"/>
    </row>
    <row r="57" spans="2:12" s="11" customFormat="1" ht="12">
      <c r="B57" s="15"/>
      <c r="L57" s="15"/>
    </row>
    <row r="58" spans="2:12" s="11" customFormat="1" ht="12">
      <c r="B58" s="15"/>
      <c r="L58" s="15"/>
    </row>
    <row r="59" spans="2:12" s="11" customFormat="1" ht="12">
      <c r="B59" s="15"/>
      <c r="L59" s="15"/>
    </row>
    <row r="60" spans="2:12" s="11" customFormat="1" ht="12">
      <c r="B60" s="15"/>
      <c r="L60" s="15"/>
    </row>
    <row r="61" spans="2:12" s="96" customFormat="1" ht="12.75">
      <c r="B61" s="24"/>
      <c r="D61" s="37" t="s">
        <v>43</v>
      </c>
      <c r="E61" s="28"/>
      <c r="F61" s="111" t="s">
        <v>44</v>
      </c>
      <c r="G61" s="37" t="s">
        <v>43</v>
      </c>
      <c r="H61" s="28"/>
      <c r="I61" s="28"/>
      <c r="J61" s="112" t="s">
        <v>44</v>
      </c>
      <c r="K61" s="28"/>
      <c r="L61" s="24"/>
    </row>
    <row r="62" spans="2:12" s="11" customFormat="1" ht="12">
      <c r="B62" s="15"/>
      <c r="L62" s="15"/>
    </row>
    <row r="63" spans="2:12" s="11" customFormat="1" ht="12">
      <c r="B63" s="15"/>
      <c r="L63" s="15"/>
    </row>
    <row r="64" spans="2:12" s="11" customFormat="1" ht="12">
      <c r="B64" s="15"/>
      <c r="L64" s="15"/>
    </row>
    <row r="65" spans="2:12" s="96" customFormat="1" ht="12.75">
      <c r="B65" s="24"/>
      <c r="D65" s="35" t="s">
        <v>45</v>
      </c>
      <c r="E65" s="36"/>
      <c r="F65" s="36"/>
      <c r="G65" s="35" t="s">
        <v>46</v>
      </c>
      <c r="H65" s="36"/>
      <c r="I65" s="36"/>
      <c r="J65" s="36"/>
      <c r="K65" s="36"/>
      <c r="L65" s="24"/>
    </row>
    <row r="66" spans="2:12" s="11" customFormat="1" ht="12">
      <c r="B66" s="15"/>
      <c r="L66" s="15"/>
    </row>
    <row r="67" spans="2:12" s="11" customFormat="1" ht="12">
      <c r="B67" s="15"/>
      <c r="L67" s="15"/>
    </row>
    <row r="68" spans="2:12" s="11" customFormat="1" ht="12">
      <c r="B68" s="15"/>
      <c r="L68" s="15"/>
    </row>
    <row r="69" spans="2:12" s="11" customFormat="1" ht="12">
      <c r="B69" s="15"/>
      <c r="L69" s="15"/>
    </row>
    <row r="70" spans="2:12" s="11" customFormat="1" ht="12">
      <c r="B70" s="15"/>
      <c r="L70" s="15"/>
    </row>
    <row r="71" spans="2:12" s="11" customFormat="1" ht="12">
      <c r="B71" s="15"/>
      <c r="L71" s="15"/>
    </row>
    <row r="72" spans="2:12" s="11" customFormat="1" ht="12">
      <c r="B72" s="15"/>
      <c r="L72" s="15"/>
    </row>
    <row r="73" spans="2:12" s="11" customFormat="1" ht="12">
      <c r="B73" s="15"/>
      <c r="L73" s="15"/>
    </row>
    <row r="74" spans="2:12" s="11" customFormat="1" ht="12">
      <c r="B74" s="15"/>
      <c r="L74" s="15"/>
    </row>
    <row r="75" spans="2:12" s="11" customFormat="1" ht="12">
      <c r="B75" s="15"/>
      <c r="L75" s="15"/>
    </row>
    <row r="76" spans="2:12" s="96" customFormat="1" ht="12.75">
      <c r="B76" s="24"/>
      <c r="D76" s="37" t="s">
        <v>43</v>
      </c>
      <c r="E76" s="28"/>
      <c r="F76" s="111" t="s">
        <v>44</v>
      </c>
      <c r="G76" s="37" t="s">
        <v>43</v>
      </c>
      <c r="H76" s="28"/>
      <c r="I76" s="28"/>
      <c r="J76" s="112" t="s">
        <v>44</v>
      </c>
      <c r="K76" s="28"/>
      <c r="L76" s="24"/>
    </row>
    <row r="77" spans="2:12" s="96" customFormat="1" ht="14.45" customHeight="1">
      <c r="B77" s="38"/>
      <c r="C77" s="39"/>
      <c r="D77" s="39"/>
      <c r="E77" s="39"/>
      <c r="F77" s="39"/>
      <c r="G77" s="39"/>
      <c r="H77" s="39"/>
      <c r="I77" s="39"/>
      <c r="J77" s="39"/>
      <c r="K77" s="39"/>
      <c r="L77" s="24"/>
    </row>
    <row r="78" s="11" customFormat="1" ht="12"/>
    <row r="79" s="11" customFormat="1" ht="12"/>
    <row r="80" s="11" customFormat="1" ht="12"/>
    <row r="81" spans="2:12" s="96" customFormat="1" ht="6.95" customHeight="1">
      <c r="B81" s="40"/>
      <c r="C81" s="41"/>
      <c r="D81" s="41"/>
      <c r="E81" s="41"/>
      <c r="F81" s="41"/>
      <c r="G81" s="41"/>
      <c r="H81" s="41"/>
      <c r="I81" s="41"/>
      <c r="J81" s="41"/>
      <c r="K81" s="41"/>
      <c r="L81" s="24"/>
    </row>
    <row r="82" spans="2:12" s="96" customFormat="1" ht="24.95" customHeight="1">
      <c r="B82" s="24"/>
      <c r="C82" s="16" t="s">
        <v>123</v>
      </c>
      <c r="L82" s="24"/>
    </row>
    <row r="83" spans="2:12" s="96" customFormat="1" ht="6.95" customHeight="1">
      <c r="B83" s="24"/>
      <c r="L83" s="24"/>
    </row>
    <row r="84" spans="2:12" s="96" customFormat="1" ht="12" customHeight="1">
      <c r="B84" s="24"/>
      <c r="C84" s="95" t="s">
        <v>14</v>
      </c>
      <c r="L84" s="24"/>
    </row>
    <row r="85" spans="2:12" s="96" customFormat="1" ht="24.75" customHeight="1">
      <c r="B85" s="24"/>
      <c r="E85" s="440" t="str">
        <f>E7</f>
        <v>2. etapa modernizace obj. č. 306 (hangár H53) - části západ a úseků části východ situovaného v areálu LOM PRAHA s.p. na letišti Praha – Kbely</v>
      </c>
      <c r="F85" s="441"/>
      <c r="G85" s="441"/>
      <c r="H85" s="441"/>
      <c r="L85" s="24"/>
    </row>
    <row r="86" spans="2:12" s="96" customFormat="1" ht="12" customHeight="1">
      <c r="B86" s="24"/>
      <c r="C86" s="95" t="s">
        <v>119</v>
      </c>
      <c r="L86" s="24"/>
    </row>
    <row r="87" spans="2:12" s="96" customFormat="1" ht="16.5" customHeight="1">
      <c r="B87" s="24"/>
      <c r="E87" s="427" t="str">
        <f>E9</f>
        <v>06 - ZTI - část západ</v>
      </c>
      <c r="F87" s="439"/>
      <c r="G87" s="439"/>
      <c r="H87" s="439"/>
      <c r="L87" s="24"/>
    </row>
    <row r="88" spans="2:12" s="96" customFormat="1" ht="6.95" customHeight="1">
      <c r="B88" s="24"/>
      <c r="L88" s="24"/>
    </row>
    <row r="89" spans="2:12" s="96" customFormat="1" ht="12" customHeight="1">
      <c r="B89" s="24"/>
      <c r="C89" s="95" t="s">
        <v>17</v>
      </c>
      <c r="F89" s="21" t="str">
        <f>F12</f>
        <v>Areál LOM PRAHA s.p., Praha 9 - Kbely</v>
      </c>
      <c r="I89" s="95" t="s">
        <v>18</v>
      </c>
      <c r="J89" s="113">
        <f>IF(J12="","",J12)</f>
        <v>43760</v>
      </c>
      <c r="L89" s="24"/>
    </row>
    <row r="90" spans="2:12" s="96" customFormat="1" ht="6.95" customHeight="1">
      <c r="B90" s="24"/>
      <c r="L90" s="24"/>
    </row>
    <row r="91" spans="2:12" s="96" customFormat="1" ht="27.95" customHeight="1">
      <c r="B91" s="24"/>
      <c r="C91" s="95" t="s">
        <v>19</v>
      </c>
      <c r="F91" s="21" t="str">
        <f>E15</f>
        <v>LOM PRAHA s.p.</v>
      </c>
      <c r="I91" s="95" t="s">
        <v>23</v>
      </c>
      <c r="J91" s="114" t="str">
        <f>E21</f>
        <v>DIGITRONIC CZ s.r.o.</v>
      </c>
      <c r="L91" s="24"/>
    </row>
    <row r="92" spans="2:12" s="96" customFormat="1" ht="15.2" customHeight="1">
      <c r="B92" s="24"/>
      <c r="C92" s="95" t="s">
        <v>22</v>
      </c>
      <c r="F92" s="91">
        <f>IF(E18="","",E18)</f>
        <v>0</v>
      </c>
      <c r="G92" s="92"/>
      <c r="H92" s="92"/>
      <c r="I92" s="95" t="s">
        <v>26</v>
      </c>
      <c r="J92" s="8" t="str">
        <f>E24</f>
        <v/>
      </c>
      <c r="K92" s="92"/>
      <c r="L92" s="24"/>
    </row>
    <row r="93" spans="2:12" s="96" customFormat="1" ht="10.35" customHeight="1">
      <c r="B93" s="24"/>
      <c r="L93" s="24"/>
    </row>
    <row r="94" spans="2:12" s="96" customFormat="1" ht="29.25" customHeight="1">
      <c r="B94" s="24"/>
      <c r="C94" s="115" t="s">
        <v>124</v>
      </c>
      <c r="D94" s="105"/>
      <c r="E94" s="105"/>
      <c r="F94" s="105"/>
      <c r="G94" s="105"/>
      <c r="H94" s="105"/>
      <c r="I94" s="105"/>
      <c r="J94" s="116" t="s">
        <v>125</v>
      </c>
      <c r="K94" s="105"/>
      <c r="L94" s="24"/>
    </row>
    <row r="95" spans="2:12" s="96" customFormat="1" ht="10.35" customHeight="1">
      <c r="B95" s="24"/>
      <c r="L95" s="24"/>
    </row>
    <row r="96" spans="2:47" s="96" customFormat="1" ht="22.9" customHeight="1">
      <c r="B96" s="24"/>
      <c r="C96" s="117" t="s">
        <v>126</v>
      </c>
      <c r="J96" s="100">
        <f>J125</f>
        <v>0</v>
      </c>
      <c r="L96" s="24"/>
      <c r="AU96" s="12" t="s">
        <v>127</v>
      </c>
    </row>
    <row r="97" spans="2:12" s="119" customFormat="1" ht="24.95" customHeight="1">
      <c r="B97" s="118"/>
      <c r="D97" s="120" t="s">
        <v>2181</v>
      </c>
      <c r="E97" s="121"/>
      <c r="F97" s="121"/>
      <c r="G97" s="121"/>
      <c r="H97" s="121"/>
      <c r="I97" s="121"/>
      <c r="J97" s="122">
        <f>J126</f>
        <v>0</v>
      </c>
      <c r="L97" s="118"/>
    </row>
    <row r="98" spans="2:12" s="119" customFormat="1" ht="24.95" customHeight="1">
      <c r="B98" s="118"/>
      <c r="D98" s="120" t="s">
        <v>2182</v>
      </c>
      <c r="E98" s="121"/>
      <c r="F98" s="121"/>
      <c r="G98" s="121"/>
      <c r="H98" s="121"/>
      <c r="I98" s="121"/>
      <c r="J98" s="122">
        <f>J129</f>
        <v>0</v>
      </c>
      <c r="L98" s="118"/>
    </row>
    <row r="99" spans="2:12" s="119" customFormat="1" ht="24.95" customHeight="1">
      <c r="B99" s="118"/>
      <c r="D99" s="120" t="s">
        <v>2181</v>
      </c>
      <c r="E99" s="121"/>
      <c r="F99" s="121"/>
      <c r="G99" s="121"/>
      <c r="H99" s="121"/>
      <c r="I99" s="121"/>
      <c r="J99" s="122">
        <f>J132</f>
        <v>0</v>
      </c>
      <c r="L99" s="118"/>
    </row>
    <row r="100" spans="2:12" s="119" customFormat="1" ht="24.95" customHeight="1">
      <c r="B100" s="118"/>
      <c r="D100" s="120" t="s">
        <v>2182</v>
      </c>
      <c r="E100" s="121"/>
      <c r="F100" s="121"/>
      <c r="G100" s="121"/>
      <c r="H100" s="121"/>
      <c r="I100" s="121"/>
      <c r="J100" s="122">
        <f>J181</f>
        <v>0</v>
      </c>
      <c r="L100" s="118"/>
    </row>
    <row r="101" spans="2:12" s="119" customFormat="1" ht="24.95" customHeight="1">
      <c r="B101" s="118"/>
      <c r="D101" s="120" t="s">
        <v>2181</v>
      </c>
      <c r="E101" s="121"/>
      <c r="F101" s="121"/>
      <c r="G101" s="121"/>
      <c r="H101" s="121"/>
      <c r="I101" s="121"/>
      <c r="J101" s="122">
        <f>J190</f>
        <v>0</v>
      </c>
      <c r="L101" s="118"/>
    </row>
    <row r="102" spans="2:12" s="119" customFormat="1" ht="24.95" customHeight="1">
      <c r="B102" s="118"/>
      <c r="D102" s="120" t="s">
        <v>2182</v>
      </c>
      <c r="E102" s="121"/>
      <c r="F102" s="121"/>
      <c r="G102" s="121"/>
      <c r="H102" s="121"/>
      <c r="I102" s="121"/>
      <c r="J102" s="122">
        <f>J219</f>
        <v>0</v>
      </c>
      <c r="L102" s="118"/>
    </row>
    <row r="103" spans="2:12" s="119" customFormat="1" ht="24.95" customHeight="1">
      <c r="B103" s="118"/>
      <c r="D103" s="120" t="s">
        <v>1902</v>
      </c>
      <c r="E103" s="121"/>
      <c r="F103" s="121"/>
      <c r="G103" s="121"/>
      <c r="H103" s="121"/>
      <c r="I103" s="121"/>
      <c r="J103" s="122">
        <f>J222</f>
        <v>0</v>
      </c>
      <c r="L103" s="118"/>
    </row>
    <row r="104" spans="2:12" s="119" customFormat="1" ht="24.95" customHeight="1">
      <c r="B104" s="118"/>
      <c r="D104" s="120" t="s">
        <v>2181</v>
      </c>
      <c r="E104" s="121"/>
      <c r="F104" s="121"/>
      <c r="G104" s="121"/>
      <c r="H104" s="121"/>
      <c r="I104" s="121"/>
      <c r="J104" s="122">
        <f>J227</f>
        <v>0</v>
      </c>
      <c r="L104" s="118"/>
    </row>
    <row r="105" spans="2:12" s="119" customFormat="1" ht="24.95" customHeight="1">
      <c r="B105" s="118"/>
      <c r="D105" s="120" t="s">
        <v>2164</v>
      </c>
      <c r="E105" s="121"/>
      <c r="F105" s="121"/>
      <c r="G105" s="121"/>
      <c r="H105" s="121"/>
      <c r="I105" s="121"/>
      <c r="J105" s="122">
        <f>J230</f>
        <v>0</v>
      </c>
      <c r="L105" s="118"/>
    </row>
    <row r="106" spans="2:12" s="96" customFormat="1" ht="21.75" customHeight="1">
      <c r="B106" s="24"/>
      <c r="L106" s="24"/>
    </row>
    <row r="107" spans="2:12" s="96" customFormat="1" ht="6.95" customHeight="1">
      <c r="B107" s="38"/>
      <c r="C107" s="39"/>
      <c r="D107" s="39"/>
      <c r="E107" s="39"/>
      <c r="F107" s="39"/>
      <c r="G107" s="39"/>
      <c r="H107" s="39"/>
      <c r="I107" s="39"/>
      <c r="J107" s="39"/>
      <c r="K107" s="39"/>
      <c r="L107" s="24"/>
    </row>
    <row r="108" s="11" customFormat="1" ht="12"/>
    <row r="109" s="11" customFormat="1" ht="12"/>
    <row r="110" s="11" customFormat="1" ht="12"/>
    <row r="111" spans="2:12" s="96" customFormat="1" ht="6.95" customHeight="1">
      <c r="B111" s="40"/>
      <c r="C111" s="41"/>
      <c r="D111" s="41"/>
      <c r="E111" s="41"/>
      <c r="F111" s="41"/>
      <c r="G111" s="41"/>
      <c r="H111" s="41"/>
      <c r="I111" s="41"/>
      <c r="J111" s="41"/>
      <c r="K111" s="41"/>
      <c r="L111" s="24"/>
    </row>
    <row r="112" spans="2:12" s="96" customFormat="1" ht="24.95" customHeight="1">
      <c r="B112" s="24"/>
      <c r="C112" s="16" t="s">
        <v>152</v>
      </c>
      <c r="L112" s="24"/>
    </row>
    <row r="113" spans="2:12" s="96" customFormat="1" ht="6.95" customHeight="1">
      <c r="B113" s="24"/>
      <c r="L113" s="24"/>
    </row>
    <row r="114" spans="2:12" s="96" customFormat="1" ht="12" customHeight="1">
      <c r="B114" s="24"/>
      <c r="C114" s="95" t="s">
        <v>14</v>
      </c>
      <c r="L114" s="24"/>
    </row>
    <row r="115" spans="2:12" s="96" customFormat="1" ht="16.5" customHeight="1">
      <c r="B115" s="24"/>
      <c r="E115" s="440" t="str">
        <f>E7</f>
        <v>2. etapa modernizace obj. č. 306 (hangár H53) - části západ a úseků části východ situovaného v areálu LOM PRAHA s.p. na letišti Praha – Kbely</v>
      </c>
      <c r="F115" s="441"/>
      <c r="G115" s="441"/>
      <c r="H115" s="441"/>
      <c r="L115" s="24"/>
    </row>
    <row r="116" spans="2:12" s="96" customFormat="1" ht="12" customHeight="1">
      <c r="B116" s="24"/>
      <c r="C116" s="95" t="s">
        <v>119</v>
      </c>
      <c r="L116" s="24"/>
    </row>
    <row r="117" spans="2:12" s="96" customFormat="1" ht="16.5" customHeight="1">
      <c r="B117" s="24"/>
      <c r="E117" s="427" t="str">
        <f>E9</f>
        <v>06 - ZTI - část západ</v>
      </c>
      <c r="F117" s="439"/>
      <c r="G117" s="439"/>
      <c r="H117" s="439"/>
      <c r="L117" s="24"/>
    </row>
    <row r="118" spans="2:12" s="96" customFormat="1" ht="6.95" customHeight="1">
      <c r="B118" s="24"/>
      <c r="L118" s="24"/>
    </row>
    <row r="119" spans="2:12" s="96" customFormat="1" ht="12" customHeight="1">
      <c r="B119" s="24"/>
      <c r="C119" s="95" t="s">
        <v>17</v>
      </c>
      <c r="F119" s="21" t="str">
        <f>F12</f>
        <v>Areál LOM PRAHA s.p., Praha 9 - Kbely</v>
      </c>
      <c r="I119" s="95" t="s">
        <v>18</v>
      </c>
      <c r="J119" s="113">
        <f>IF(J12="","",J12)</f>
        <v>43760</v>
      </c>
      <c r="L119" s="24"/>
    </row>
    <row r="120" spans="2:12" s="96" customFormat="1" ht="6.95" customHeight="1">
      <c r="B120" s="24"/>
      <c r="L120" s="24"/>
    </row>
    <row r="121" spans="2:12" s="96" customFormat="1" ht="27.95" customHeight="1">
      <c r="B121" s="24"/>
      <c r="C121" s="95" t="s">
        <v>19</v>
      </c>
      <c r="F121" s="21" t="str">
        <f>E15</f>
        <v>LOM PRAHA s.p.</v>
      </c>
      <c r="I121" s="95" t="s">
        <v>23</v>
      </c>
      <c r="J121" s="114" t="str">
        <f>E21</f>
        <v>DIGITRONIC CZ s.r.o.</v>
      </c>
      <c r="L121" s="24"/>
    </row>
    <row r="122" spans="2:12" s="96" customFormat="1" ht="15.2" customHeight="1">
      <c r="B122" s="24"/>
      <c r="C122" s="95" t="s">
        <v>22</v>
      </c>
      <c r="F122" s="91">
        <f>IF(E18="","",E18)</f>
        <v>0</v>
      </c>
      <c r="G122" s="92"/>
      <c r="H122" s="92"/>
      <c r="I122" s="95" t="s">
        <v>26</v>
      </c>
      <c r="J122" s="8" t="str">
        <f>E24</f>
        <v/>
      </c>
      <c r="K122" s="92"/>
      <c r="L122" s="24"/>
    </row>
    <row r="123" spans="2:12" s="96" customFormat="1" ht="10.35" customHeight="1">
      <c r="B123" s="24"/>
      <c r="L123" s="24"/>
    </row>
    <row r="124" spans="2:20" s="131" customFormat="1" ht="29.25" customHeight="1">
      <c r="B124" s="127"/>
      <c r="C124" s="128" t="s">
        <v>153</v>
      </c>
      <c r="D124" s="129" t="s">
        <v>53</v>
      </c>
      <c r="E124" s="129" t="s">
        <v>49</v>
      </c>
      <c r="F124" s="129" t="s">
        <v>50</v>
      </c>
      <c r="G124" s="129" t="s">
        <v>154</v>
      </c>
      <c r="H124" s="129" t="s">
        <v>155</v>
      </c>
      <c r="I124" s="129" t="s">
        <v>156</v>
      </c>
      <c r="J124" s="129" t="s">
        <v>125</v>
      </c>
      <c r="K124" s="130" t="s">
        <v>157</v>
      </c>
      <c r="L124" s="127"/>
      <c r="M124" s="54" t="s">
        <v>1</v>
      </c>
      <c r="N124" s="55" t="s">
        <v>32</v>
      </c>
      <c r="O124" s="55" t="s">
        <v>158</v>
      </c>
      <c r="P124" s="55" t="s">
        <v>159</v>
      </c>
      <c r="Q124" s="55" t="s">
        <v>160</v>
      </c>
      <c r="R124" s="55" t="s">
        <v>161</v>
      </c>
      <c r="S124" s="55" t="s">
        <v>162</v>
      </c>
      <c r="T124" s="56" t="s">
        <v>163</v>
      </c>
    </row>
    <row r="125" spans="2:63" s="96" customFormat="1" ht="22.9" customHeight="1">
      <c r="B125" s="24"/>
      <c r="C125" s="60" t="s">
        <v>164</v>
      </c>
      <c r="J125" s="132">
        <f>BK125</f>
        <v>0</v>
      </c>
      <c r="L125" s="24"/>
      <c r="M125" s="57"/>
      <c r="N125" s="48"/>
      <c r="O125" s="48"/>
      <c r="P125" s="133">
        <f>P126+P129+P132+P181+P190+P219+P222+P227+P230</f>
        <v>0</v>
      </c>
      <c r="Q125" s="48"/>
      <c r="R125" s="133">
        <f>R126+R129+R132+R181+R190+R219+R222+R227+R230</f>
        <v>0</v>
      </c>
      <c r="S125" s="48"/>
      <c r="T125" s="134">
        <f>T126+T129+T132+T181+T190+T219+T222+T227+T230</f>
        <v>0</v>
      </c>
      <c r="AT125" s="12" t="s">
        <v>67</v>
      </c>
      <c r="AU125" s="12" t="s">
        <v>127</v>
      </c>
      <c r="BK125" s="135">
        <f>BK126+BK129+BK132+BK181+BK190+BK219+BK222+BK227+BK230</f>
        <v>0</v>
      </c>
    </row>
    <row r="126" spans="2:63" s="137" customFormat="1" ht="25.9" customHeight="1">
      <c r="B126" s="136"/>
      <c r="D126" s="138" t="s">
        <v>67</v>
      </c>
      <c r="E126" s="139" t="s">
        <v>2183</v>
      </c>
      <c r="F126" s="139" t="s">
        <v>2184</v>
      </c>
      <c r="J126" s="140">
        <f>BK126</f>
        <v>0</v>
      </c>
      <c r="L126" s="136"/>
      <c r="M126" s="141"/>
      <c r="N126" s="142"/>
      <c r="O126" s="142"/>
      <c r="P126" s="143">
        <f>SUM(P127:P128)</f>
        <v>0</v>
      </c>
      <c r="Q126" s="142"/>
      <c r="R126" s="143">
        <f>SUM(R127:R128)</f>
        <v>0</v>
      </c>
      <c r="S126" s="142"/>
      <c r="T126" s="144">
        <f>SUM(T127:T128)</f>
        <v>0</v>
      </c>
      <c r="AR126" s="138" t="s">
        <v>75</v>
      </c>
      <c r="AT126" s="145" t="s">
        <v>67</v>
      </c>
      <c r="AU126" s="145" t="s">
        <v>68</v>
      </c>
      <c r="AY126" s="138" t="s">
        <v>167</v>
      </c>
      <c r="BK126" s="146">
        <f>SUM(BK127:BK128)</f>
        <v>0</v>
      </c>
    </row>
    <row r="127" spans="2:65" s="96" customFormat="1" ht="16.5" customHeight="1">
      <c r="B127" s="24"/>
      <c r="C127" s="149" t="s">
        <v>75</v>
      </c>
      <c r="D127" s="149" t="s">
        <v>169</v>
      </c>
      <c r="E127" s="150" t="s">
        <v>2185</v>
      </c>
      <c r="F127" s="151" t="s">
        <v>2186</v>
      </c>
      <c r="G127" s="152" t="s">
        <v>727</v>
      </c>
      <c r="H127" s="153">
        <v>18</v>
      </c>
      <c r="I127" s="222"/>
      <c r="J127" s="154">
        <f>ROUND(I127*H127,2)</f>
        <v>0</v>
      </c>
      <c r="K127" s="151" t="s">
        <v>1</v>
      </c>
      <c r="L127" s="24"/>
      <c r="M127" s="155" t="s">
        <v>1</v>
      </c>
      <c r="N127" s="156" t="s">
        <v>33</v>
      </c>
      <c r="O127" s="157">
        <v>0</v>
      </c>
      <c r="P127" s="157">
        <f>O127*H127</f>
        <v>0</v>
      </c>
      <c r="Q127" s="157">
        <v>0</v>
      </c>
      <c r="R127" s="157">
        <f>Q127*H127</f>
        <v>0</v>
      </c>
      <c r="S127" s="157">
        <v>0</v>
      </c>
      <c r="T127" s="158">
        <f>S127*H127</f>
        <v>0</v>
      </c>
      <c r="AR127" s="159" t="s">
        <v>174</v>
      </c>
      <c r="AT127" s="159" t="s">
        <v>169</v>
      </c>
      <c r="AU127" s="159" t="s">
        <v>75</v>
      </c>
      <c r="AY127" s="12" t="s">
        <v>167</v>
      </c>
      <c r="BE127" s="160">
        <f>IF(N127="základní",J127,0)</f>
        <v>0</v>
      </c>
      <c r="BF127" s="160">
        <f>IF(N127="snížená",J127,0)</f>
        <v>0</v>
      </c>
      <c r="BG127" s="160">
        <f>IF(N127="zákl. přenesená",J127,0)</f>
        <v>0</v>
      </c>
      <c r="BH127" s="160">
        <f>IF(N127="sníž. přenesená",J127,0)</f>
        <v>0</v>
      </c>
      <c r="BI127" s="160">
        <f>IF(N127="nulová",J127,0)</f>
        <v>0</v>
      </c>
      <c r="BJ127" s="12" t="s">
        <v>75</v>
      </c>
      <c r="BK127" s="160">
        <f>ROUND(I127*H127,2)</f>
        <v>0</v>
      </c>
      <c r="BL127" s="12" t="s">
        <v>174</v>
      </c>
      <c r="BM127" s="159" t="s">
        <v>77</v>
      </c>
    </row>
    <row r="128" spans="2:47" s="96" customFormat="1" ht="12">
      <c r="B128" s="24"/>
      <c r="D128" s="161" t="s">
        <v>176</v>
      </c>
      <c r="F128" s="162" t="s">
        <v>2186</v>
      </c>
      <c r="L128" s="24"/>
      <c r="M128" s="163"/>
      <c r="N128" s="50"/>
      <c r="O128" s="50"/>
      <c r="P128" s="50"/>
      <c r="Q128" s="50"/>
      <c r="R128" s="50"/>
      <c r="S128" s="50"/>
      <c r="T128" s="51"/>
      <c r="AT128" s="12" t="s">
        <v>176</v>
      </c>
      <c r="AU128" s="12" t="s">
        <v>75</v>
      </c>
    </row>
    <row r="129" spans="2:63" s="137" customFormat="1" ht="25.9" customHeight="1">
      <c r="B129" s="136"/>
      <c r="D129" s="138" t="s">
        <v>67</v>
      </c>
      <c r="E129" s="139" t="s">
        <v>2187</v>
      </c>
      <c r="F129" s="139" t="s">
        <v>2188</v>
      </c>
      <c r="J129" s="140">
        <f>BK129</f>
        <v>0</v>
      </c>
      <c r="L129" s="136"/>
      <c r="M129" s="141"/>
      <c r="N129" s="142"/>
      <c r="O129" s="142"/>
      <c r="P129" s="143">
        <f>SUM(P130:P131)</f>
        <v>0</v>
      </c>
      <c r="Q129" s="142"/>
      <c r="R129" s="143">
        <f>SUM(R130:R131)</f>
        <v>0</v>
      </c>
      <c r="S129" s="142"/>
      <c r="T129" s="144">
        <f>SUM(T130:T131)</f>
        <v>0</v>
      </c>
      <c r="AR129" s="138" t="s">
        <v>75</v>
      </c>
      <c r="AT129" s="145" t="s">
        <v>67</v>
      </c>
      <c r="AU129" s="145" t="s">
        <v>68</v>
      </c>
      <c r="AY129" s="138" t="s">
        <v>167</v>
      </c>
      <c r="BK129" s="146">
        <f>SUM(BK130:BK131)</f>
        <v>0</v>
      </c>
    </row>
    <row r="130" spans="2:65" s="96" customFormat="1" ht="16.5" customHeight="1">
      <c r="B130" s="24"/>
      <c r="C130" s="149" t="s">
        <v>77</v>
      </c>
      <c r="D130" s="149" t="s">
        <v>169</v>
      </c>
      <c r="E130" s="150" t="s">
        <v>2189</v>
      </c>
      <c r="F130" s="151" t="s">
        <v>2190</v>
      </c>
      <c r="G130" s="152" t="s">
        <v>508</v>
      </c>
      <c r="H130" s="153">
        <v>2</v>
      </c>
      <c r="I130" s="3"/>
      <c r="J130" s="154">
        <f>ROUND(I130*H130,2)</f>
        <v>0</v>
      </c>
      <c r="K130" s="151" t="s">
        <v>1</v>
      </c>
      <c r="L130" s="24"/>
      <c r="M130" s="155" t="s">
        <v>1</v>
      </c>
      <c r="N130" s="156" t="s">
        <v>33</v>
      </c>
      <c r="O130" s="157">
        <v>0</v>
      </c>
      <c r="P130" s="157">
        <f>O130*H130</f>
        <v>0</v>
      </c>
      <c r="Q130" s="157">
        <v>0</v>
      </c>
      <c r="R130" s="157">
        <f>Q130*H130</f>
        <v>0</v>
      </c>
      <c r="S130" s="157">
        <v>0</v>
      </c>
      <c r="T130" s="158">
        <f>S130*H130</f>
        <v>0</v>
      </c>
      <c r="AR130" s="159" t="s">
        <v>174</v>
      </c>
      <c r="AT130" s="159" t="s">
        <v>169</v>
      </c>
      <c r="AU130" s="159" t="s">
        <v>75</v>
      </c>
      <c r="AY130" s="12" t="s">
        <v>167</v>
      </c>
      <c r="BE130" s="160">
        <f>IF(N130="základní",J130,0)</f>
        <v>0</v>
      </c>
      <c r="BF130" s="160">
        <f>IF(N130="snížená",J130,0)</f>
        <v>0</v>
      </c>
      <c r="BG130" s="160">
        <f>IF(N130="zákl. přenesená",J130,0)</f>
        <v>0</v>
      </c>
      <c r="BH130" s="160">
        <f>IF(N130="sníž. přenesená",J130,0)</f>
        <v>0</v>
      </c>
      <c r="BI130" s="160">
        <f>IF(N130="nulová",J130,0)</f>
        <v>0</v>
      </c>
      <c r="BJ130" s="12" t="s">
        <v>75</v>
      </c>
      <c r="BK130" s="160">
        <f>ROUND(I130*H130,2)</f>
        <v>0</v>
      </c>
      <c r="BL130" s="12" t="s">
        <v>174</v>
      </c>
      <c r="BM130" s="159" t="s">
        <v>174</v>
      </c>
    </row>
    <row r="131" spans="2:47" s="96" customFormat="1" ht="12">
      <c r="B131" s="24"/>
      <c r="D131" s="161" t="s">
        <v>176</v>
      </c>
      <c r="F131" s="162" t="s">
        <v>2190</v>
      </c>
      <c r="L131" s="24"/>
      <c r="M131" s="163"/>
      <c r="N131" s="50"/>
      <c r="O131" s="50"/>
      <c r="P131" s="50"/>
      <c r="Q131" s="50"/>
      <c r="R131" s="50"/>
      <c r="S131" s="50"/>
      <c r="T131" s="51"/>
      <c r="AT131" s="12" t="s">
        <v>176</v>
      </c>
      <c r="AU131" s="12" t="s">
        <v>75</v>
      </c>
    </row>
    <row r="132" spans="2:63" s="137" customFormat="1" ht="25.9" customHeight="1">
      <c r="B132" s="136"/>
      <c r="D132" s="138" t="s">
        <v>67</v>
      </c>
      <c r="E132" s="139" t="s">
        <v>2183</v>
      </c>
      <c r="F132" s="139" t="s">
        <v>2184</v>
      </c>
      <c r="J132" s="140">
        <f>BK132</f>
        <v>0</v>
      </c>
      <c r="L132" s="136"/>
      <c r="M132" s="141"/>
      <c r="N132" s="142"/>
      <c r="O132" s="142"/>
      <c r="P132" s="143">
        <f>SUM(P133:P180)</f>
        <v>0</v>
      </c>
      <c r="Q132" s="142"/>
      <c r="R132" s="143">
        <f>SUM(R133:R180)</f>
        <v>0</v>
      </c>
      <c r="S132" s="142"/>
      <c r="T132" s="144">
        <f>SUM(T133:T180)</f>
        <v>0</v>
      </c>
      <c r="AR132" s="138" t="s">
        <v>75</v>
      </c>
      <c r="AT132" s="145" t="s">
        <v>67</v>
      </c>
      <c r="AU132" s="145" t="s">
        <v>68</v>
      </c>
      <c r="AY132" s="138" t="s">
        <v>167</v>
      </c>
      <c r="BK132" s="146">
        <f>SUM(BK133:BK180)</f>
        <v>0</v>
      </c>
    </row>
    <row r="133" spans="2:65" s="96" customFormat="1" ht="16.5" customHeight="1">
      <c r="B133" s="24"/>
      <c r="C133" s="149" t="s">
        <v>186</v>
      </c>
      <c r="D133" s="149" t="s">
        <v>169</v>
      </c>
      <c r="E133" s="150" t="s">
        <v>2191</v>
      </c>
      <c r="F133" s="151" t="s">
        <v>2192</v>
      </c>
      <c r="G133" s="152" t="s">
        <v>727</v>
      </c>
      <c r="H133" s="153">
        <v>13</v>
      </c>
      <c r="I133" s="3"/>
      <c r="J133" s="154">
        <f>ROUND(I133*H133,2)</f>
        <v>0</v>
      </c>
      <c r="K133" s="151" t="s">
        <v>1</v>
      </c>
      <c r="L133" s="24"/>
      <c r="M133" s="155" t="s">
        <v>1</v>
      </c>
      <c r="N133" s="156" t="s">
        <v>33</v>
      </c>
      <c r="O133" s="157">
        <v>0</v>
      </c>
      <c r="P133" s="157">
        <f>O133*H133</f>
        <v>0</v>
      </c>
      <c r="Q133" s="157">
        <v>0</v>
      </c>
      <c r="R133" s="157">
        <f>Q133*H133</f>
        <v>0</v>
      </c>
      <c r="S133" s="157">
        <v>0</v>
      </c>
      <c r="T133" s="158">
        <f>S133*H133</f>
        <v>0</v>
      </c>
      <c r="AR133" s="159" t="s">
        <v>174</v>
      </c>
      <c r="AT133" s="159" t="s">
        <v>169</v>
      </c>
      <c r="AU133" s="159" t="s">
        <v>75</v>
      </c>
      <c r="AY133" s="12" t="s">
        <v>167</v>
      </c>
      <c r="BE133" s="160">
        <f>IF(N133="základní",J133,0)</f>
        <v>0</v>
      </c>
      <c r="BF133" s="160">
        <f>IF(N133="snížená",J133,0)</f>
        <v>0</v>
      </c>
      <c r="BG133" s="160">
        <f>IF(N133="zákl. přenesená",J133,0)</f>
        <v>0</v>
      </c>
      <c r="BH133" s="160">
        <f>IF(N133="sníž. přenesená",J133,0)</f>
        <v>0</v>
      </c>
      <c r="BI133" s="160">
        <f>IF(N133="nulová",J133,0)</f>
        <v>0</v>
      </c>
      <c r="BJ133" s="12" t="s">
        <v>75</v>
      </c>
      <c r="BK133" s="160">
        <f>ROUND(I133*H133,2)</f>
        <v>0</v>
      </c>
      <c r="BL133" s="12" t="s">
        <v>174</v>
      </c>
      <c r="BM133" s="159" t="s">
        <v>213</v>
      </c>
    </row>
    <row r="134" spans="2:47" s="96" customFormat="1" ht="12">
      <c r="B134" s="24"/>
      <c r="D134" s="161" t="s">
        <v>176</v>
      </c>
      <c r="F134" s="162" t="s">
        <v>2192</v>
      </c>
      <c r="L134" s="24"/>
      <c r="M134" s="163"/>
      <c r="N134" s="50"/>
      <c r="O134" s="50"/>
      <c r="P134" s="50"/>
      <c r="Q134" s="50"/>
      <c r="R134" s="50"/>
      <c r="S134" s="50"/>
      <c r="T134" s="51"/>
      <c r="AT134" s="12" t="s">
        <v>176</v>
      </c>
      <c r="AU134" s="12" t="s">
        <v>75</v>
      </c>
    </row>
    <row r="135" spans="2:65" s="96" customFormat="1" ht="16.5" customHeight="1">
      <c r="B135" s="24"/>
      <c r="C135" s="149" t="s">
        <v>174</v>
      </c>
      <c r="D135" s="149" t="s">
        <v>169</v>
      </c>
      <c r="E135" s="150" t="s">
        <v>2193</v>
      </c>
      <c r="F135" s="151" t="s">
        <v>2194</v>
      </c>
      <c r="G135" s="152" t="s">
        <v>727</v>
      </c>
      <c r="H135" s="153">
        <v>23.5</v>
      </c>
      <c r="I135" s="3"/>
      <c r="J135" s="154">
        <f>ROUND(I135*H135,2)</f>
        <v>0</v>
      </c>
      <c r="K135" s="151" t="s">
        <v>1</v>
      </c>
      <c r="L135" s="24"/>
      <c r="M135" s="155" t="s">
        <v>1</v>
      </c>
      <c r="N135" s="156" t="s">
        <v>33</v>
      </c>
      <c r="O135" s="157">
        <v>0</v>
      </c>
      <c r="P135" s="157">
        <f>O135*H135</f>
        <v>0</v>
      </c>
      <c r="Q135" s="157">
        <v>0</v>
      </c>
      <c r="R135" s="157">
        <f>Q135*H135</f>
        <v>0</v>
      </c>
      <c r="S135" s="157">
        <v>0</v>
      </c>
      <c r="T135" s="158">
        <f>S135*H135</f>
        <v>0</v>
      </c>
      <c r="AR135" s="159" t="s">
        <v>174</v>
      </c>
      <c r="AT135" s="159" t="s">
        <v>169</v>
      </c>
      <c r="AU135" s="159" t="s">
        <v>75</v>
      </c>
      <c r="AY135" s="12" t="s">
        <v>167</v>
      </c>
      <c r="BE135" s="160">
        <f>IF(N135="základní",J135,0)</f>
        <v>0</v>
      </c>
      <c r="BF135" s="160">
        <f>IF(N135="snížená",J135,0)</f>
        <v>0</v>
      </c>
      <c r="BG135" s="160">
        <f>IF(N135="zákl. přenesená",J135,0)</f>
        <v>0</v>
      </c>
      <c r="BH135" s="160">
        <f>IF(N135="sníž. přenesená",J135,0)</f>
        <v>0</v>
      </c>
      <c r="BI135" s="160">
        <f>IF(N135="nulová",J135,0)</f>
        <v>0</v>
      </c>
      <c r="BJ135" s="12" t="s">
        <v>75</v>
      </c>
      <c r="BK135" s="160">
        <f>ROUND(I135*H135,2)</f>
        <v>0</v>
      </c>
      <c r="BL135" s="12" t="s">
        <v>174</v>
      </c>
      <c r="BM135" s="159" t="s">
        <v>231</v>
      </c>
    </row>
    <row r="136" spans="2:47" s="96" customFormat="1" ht="12">
      <c r="B136" s="24"/>
      <c r="D136" s="161" t="s">
        <v>176</v>
      </c>
      <c r="F136" s="162" t="s">
        <v>2194</v>
      </c>
      <c r="L136" s="24"/>
      <c r="M136" s="163"/>
      <c r="N136" s="50"/>
      <c r="O136" s="50"/>
      <c r="P136" s="50"/>
      <c r="Q136" s="50"/>
      <c r="R136" s="50"/>
      <c r="S136" s="50"/>
      <c r="T136" s="51"/>
      <c r="AT136" s="12" t="s">
        <v>176</v>
      </c>
      <c r="AU136" s="12" t="s">
        <v>75</v>
      </c>
    </row>
    <row r="137" spans="2:65" s="96" customFormat="1" ht="16.5" customHeight="1">
      <c r="B137" s="24"/>
      <c r="C137" s="149" t="s">
        <v>205</v>
      </c>
      <c r="D137" s="149" t="s">
        <v>169</v>
      </c>
      <c r="E137" s="150" t="s">
        <v>2195</v>
      </c>
      <c r="F137" s="151" t="s">
        <v>2196</v>
      </c>
      <c r="G137" s="152" t="s">
        <v>727</v>
      </c>
      <c r="H137" s="153">
        <v>4</v>
      </c>
      <c r="I137" s="3"/>
      <c r="J137" s="154">
        <f>ROUND(I137*H137,2)</f>
        <v>0</v>
      </c>
      <c r="K137" s="151" t="s">
        <v>1</v>
      </c>
      <c r="L137" s="24"/>
      <c r="M137" s="155" t="s">
        <v>1</v>
      </c>
      <c r="N137" s="156" t="s">
        <v>33</v>
      </c>
      <c r="O137" s="157">
        <v>0</v>
      </c>
      <c r="P137" s="157">
        <f>O137*H137</f>
        <v>0</v>
      </c>
      <c r="Q137" s="157">
        <v>0</v>
      </c>
      <c r="R137" s="157">
        <f>Q137*H137</f>
        <v>0</v>
      </c>
      <c r="S137" s="157">
        <v>0</v>
      </c>
      <c r="T137" s="158">
        <f>S137*H137</f>
        <v>0</v>
      </c>
      <c r="AR137" s="159" t="s">
        <v>174</v>
      </c>
      <c r="AT137" s="159" t="s">
        <v>169</v>
      </c>
      <c r="AU137" s="159" t="s">
        <v>75</v>
      </c>
      <c r="AY137" s="12" t="s">
        <v>167</v>
      </c>
      <c r="BE137" s="160">
        <f>IF(N137="základní",J137,0)</f>
        <v>0</v>
      </c>
      <c r="BF137" s="160">
        <f>IF(N137="snížená",J137,0)</f>
        <v>0</v>
      </c>
      <c r="BG137" s="160">
        <f>IF(N137="zákl. přenesená",J137,0)</f>
        <v>0</v>
      </c>
      <c r="BH137" s="160">
        <f>IF(N137="sníž. přenesená",J137,0)</f>
        <v>0</v>
      </c>
      <c r="BI137" s="160">
        <f>IF(N137="nulová",J137,0)</f>
        <v>0</v>
      </c>
      <c r="BJ137" s="12" t="s">
        <v>75</v>
      </c>
      <c r="BK137" s="160">
        <f>ROUND(I137*H137,2)</f>
        <v>0</v>
      </c>
      <c r="BL137" s="12" t="s">
        <v>174</v>
      </c>
      <c r="BM137" s="159" t="s">
        <v>13</v>
      </c>
    </row>
    <row r="138" spans="2:47" s="96" customFormat="1" ht="12">
      <c r="B138" s="24"/>
      <c r="D138" s="161" t="s">
        <v>176</v>
      </c>
      <c r="F138" s="162" t="s">
        <v>2196</v>
      </c>
      <c r="L138" s="24"/>
      <c r="M138" s="163"/>
      <c r="N138" s="50"/>
      <c r="O138" s="50"/>
      <c r="P138" s="50"/>
      <c r="Q138" s="50"/>
      <c r="R138" s="50"/>
      <c r="S138" s="50"/>
      <c r="T138" s="51"/>
      <c r="AT138" s="12" t="s">
        <v>176</v>
      </c>
      <c r="AU138" s="12" t="s">
        <v>75</v>
      </c>
    </row>
    <row r="139" spans="2:65" s="96" customFormat="1" ht="16.5" customHeight="1">
      <c r="B139" s="24"/>
      <c r="C139" s="149" t="s">
        <v>213</v>
      </c>
      <c r="D139" s="149" t="s">
        <v>169</v>
      </c>
      <c r="E139" s="150" t="s">
        <v>2197</v>
      </c>
      <c r="F139" s="151" t="s">
        <v>2198</v>
      </c>
      <c r="G139" s="152" t="s">
        <v>508</v>
      </c>
      <c r="H139" s="153">
        <v>16</v>
      </c>
      <c r="I139" s="3"/>
      <c r="J139" s="154">
        <f>ROUND(I139*H139,2)</f>
        <v>0</v>
      </c>
      <c r="K139" s="151" t="s">
        <v>1</v>
      </c>
      <c r="L139" s="24"/>
      <c r="M139" s="155" t="s">
        <v>1</v>
      </c>
      <c r="N139" s="156" t="s">
        <v>33</v>
      </c>
      <c r="O139" s="157">
        <v>0</v>
      </c>
      <c r="P139" s="157">
        <f>O139*H139</f>
        <v>0</v>
      </c>
      <c r="Q139" s="157">
        <v>0</v>
      </c>
      <c r="R139" s="157">
        <f>Q139*H139</f>
        <v>0</v>
      </c>
      <c r="S139" s="157">
        <v>0</v>
      </c>
      <c r="T139" s="158">
        <f>S139*H139</f>
        <v>0</v>
      </c>
      <c r="AR139" s="159" t="s">
        <v>174</v>
      </c>
      <c r="AT139" s="159" t="s">
        <v>169</v>
      </c>
      <c r="AU139" s="159" t="s">
        <v>75</v>
      </c>
      <c r="AY139" s="12" t="s">
        <v>167</v>
      </c>
      <c r="BE139" s="160">
        <f>IF(N139="základní",J139,0)</f>
        <v>0</v>
      </c>
      <c r="BF139" s="160">
        <f>IF(N139="snížená",J139,0)</f>
        <v>0</v>
      </c>
      <c r="BG139" s="160">
        <f>IF(N139="zákl. přenesená",J139,0)</f>
        <v>0</v>
      </c>
      <c r="BH139" s="160">
        <f>IF(N139="sníž. přenesená",J139,0)</f>
        <v>0</v>
      </c>
      <c r="BI139" s="160">
        <f>IF(N139="nulová",J139,0)</f>
        <v>0</v>
      </c>
      <c r="BJ139" s="12" t="s">
        <v>75</v>
      </c>
      <c r="BK139" s="160">
        <f>ROUND(I139*H139,2)</f>
        <v>0</v>
      </c>
      <c r="BL139" s="12" t="s">
        <v>174</v>
      </c>
      <c r="BM139" s="159" t="s">
        <v>257</v>
      </c>
    </row>
    <row r="140" spans="2:47" s="96" customFormat="1" ht="12">
      <c r="B140" s="24"/>
      <c r="D140" s="161" t="s">
        <v>176</v>
      </c>
      <c r="F140" s="162" t="s">
        <v>2198</v>
      </c>
      <c r="L140" s="24"/>
      <c r="M140" s="163"/>
      <c r="N140" s="50"/>
      <c r="O140" s="50"/>
      <c r="P140" s="50"/>
      <c r="Q140" s="50"/>
      <c r="R140" s="50"/>
      <c r="S140" s="50"/>
      <c r="T140" s="51"/>
      <c r="AT140" s="12" t="s">
        <v>176</v>
      </c>
      <c r="AU140" s="12" t="s">
        <v>75</v>
      </c>
    </row>
    <row r="141" spans="2:65" s="96" customFormat="1" ht="16.5" customHeight="1">
      <c r="B141" s="24"/>
      <c r="C141" s="149" t="s">
        <v>227</v>
      </c>
      <c r="D141" s="149" t="s">
        <v>169</v>
      </c>
      <c r="E141" s="150" t="s">
        <v>2199</v>
      </c>
      <c r="F141" s="151" t="s">
        <v>2200</v>
      </c>
      <c r="G141" s="152" t="s">
        <v>508</v>
      </c>
      <c r="H141" s="153">
        <v>5</v>
      </c>
      <c r="I141" s="3"/>
      <c r="J141" s="154">
        <f>ROUND(I141*H141,2)</f>
        <v>0</v>
      </c>
      <c r="K141" s="151" t="s">
        <v>1</v>
      </c>
      <c r="L141" s="24"/>
      <c r="M141" s="155" t="s">
        <v>1</v>
      </c>
      <c r="N141" s="156" t="s">
        <v>33</v>
      </c>
      <c r="O141" s="157">
        <v>0</v>
      </c>
      <c r="P141" s="157">
        <f>O141*H141</f>
        <v>0</v>
      </c>
      <c r="Q141" s="157">
        <v>0</v>
      </c>
      <c r="R141" s="157">
        <f>Q141*H141</f>
        <v>0</v>
      </c>
      <c r="S141" s="157">
        <v>0</v>
      </c>
      <c r="T141" s="158">
        <f>S141*H141</f>
        <v>0</v>
      </c>
      <c r="AR141" s="159" t="s">
        <v>174</v>
      </c>
      <c r="AT141" s="159" t="s">
        <v>169</v>
      </c>
      <c r="AU141" s="159" t="s">
        <v>75</v>
      </c>
      <c r="AY141" s="12" t="s">
        <v>167</v>
      </c>
      <c r="BE141" s="160">
        <f>IF(N141="základní",J141,0)</f>
        <v>0</v>
      </c>
      <c r="BF141" s="160">
        <f>IF(N141="snížená",J141,0)</f>
        <v>0</v>
      </c>
      <c r="BG141" s="160">
        <f>IF(N141="zákl. přenesená",J141,0)</f>
        <v>0</v>
      </c>
      <c r="BH141" s="160">
        <f>IF(N141="sníž. přenesená",J141,0)</f>
        <v>0</v>
      </c>
      <c r="BI141" s="160">
        <f>IF(N141="nulová",J141,0)</f>
        <v>0</v>
      </c>
      <c r="BJ141" s="12" t="s">
        <v>75</v>
      </c>
      <c r="BK141" s="160">
        <f>ROUND(I141*H141,2)</f>
        <v>0</v>
      </c>
      <c r="BL141" s="12" t="s">
        <v>174</v>
      </c>
      <c r="BM141" s="159" t="s">
        <v>279</v>
      </c>
    </row>
    <row r="142" spans="2:47" s="96" customFormat="1" ht="12">
      <c r="B142" s="24"/>
      <c r="D142" s="161" t="s">
        <v>176</v>
      </c>
      <c r="F142" s="162" t="s">
        <v>2200</v>
      </c>
      <c r="L142" s="24"/>
      <c r="M142" s="163"/>
      <c r="N142" s="50"/>
      <c r="O142" s="50"/>
      <c r="P142" s="50"/>
      <c r="Q142" s="50"/>
      <c r="R142" s="50"/>
      <c r="S142" s="50"/>
      <c r="T142" s="51"/>
      <c r="AT142" s="12" t="s">
        <v>176</v>
      </c>
      <c r="AU142" s="12" t="s">
        <v>75</v>
      </c>
    </row>
    <row r="143" spans="2:65" s="96" customFormat="1" ht="16.5" customHeight="1">
      <c r="B143" s="24"/>
      <c r="C143" s="149" t="s">
        <v>231</v>
      </c>
      <c r="D143" s="149" t="s">
        <v>169</v>
      </c>
      <c r="E143" s="150" t="s">
        <v>2201</v>
      </c>
      <c r="F143" s="151" t="s">
        <v>2202</v>
      </c>
      <c r="G143" s="152" t="s">
        <v>508</v>
      </c>
      <c r="H143" s="153">
        <v>1</v>
      </c>
      <c r="I143" s="3"/>
      <c r="J143" s="154">
        <f>ROUND(I143*H143,2)</f>
        <v>0</v>
      </c>
      <c r="K143" s="151" t="s">
        <v>1</v>
      </c>
      <c r="L143" s="24"/>
      <c r="M143" s="155" t="s">
        <v>1</v>
      </c>
      <c r="N143" s="156" t="s">
        <v>33</v>
      </c>
      <c r="O143" s="157">
        <v>0</v>
      </c>
      <c r="P143" s="157">
        <f>O143*H143</f>
        <v>0</v>
      </c>
      <c r="Q143" s="157">
        <v>0</v>
      </c>
      <c r="R143" s="157">
        <f>Q143*H143</f>
        <v>0</v>
      </c>
      <c r="S143" s="157">
        <v>0</v>
      </c>
      <c r="T143" s="158">
        <f>S143*H143</f>
        <v>0</v>
      </c>
      <c r="AR143" s="159" t="s">
        <v>174</v>
      </c>
      <c r="AT143" s="159" t="s">
        <v>169</v>
      </c>
      <c r="AU143" s="159" t="s">
        <v>75</v>
      </c>
      <c r="AY143" s="12" t="s">
        <v>167</v>
      </c>
      <c r="BE143" s="160">
        <f>IF(N143="základní",J143,0)</f>
        <v>0</v>
      </c>
      <c r="BF143" s="160">
        <f>IF(N143="snížená",J143,0)</f>
        <v>0</v>
      </c>
      <c r="BG143" s="160">
        <f>IF(N143="zákl. přenesená",J143,0)</f>
        <v>0</v>
      </c>
      <c r="BH143" s="160">
        <f>IF(N143="sníž. přenesená",J143,0)</f>
        <v>0</v>
      </c>
      <c r="BI143" s="160">
        <f>IF(N143="nulová",J143,0)</f>
        <v>0</v>
      </c>
      <c r="BJ143" s="12" t="s">
        <v>75</v>
      </c>
      <c r="BK143" s="160">
        <f>ROUND(I143*H143,2)</f>
        <v>0</v>
      </c>
      <c r="BL143" s="12" t="s">
        <v>174</v>
      </c>
      <c r="BM143" s="159" t="s">
        <v>291</v>
      </c>
    </row>
    <row r="144" spans="2:47" s="96" customFormat="1" ht="12">
      <c r="B144" s="24"/>
      <c r="D144" s="161" t="s">
        <v>176</v>
      </c>
      <c r="F144" s="162" t="s">
        <v>2202</v>
      </c>
      <c r="L144" s="24"/>
      <c r="M144" s="163"/>
      <c r="N144" s="50"/>
      <c r="O144" s="50"/>
      <c r="P144" s="50"/>
      <c r="Q144" s="50"/>
      <c r="R144" s="50"/>
      <c r="S144" s="50"/>
      <c r="T144" s="51"/>
      <c r="AT144" s="12" t="s">
        <v>176</v>
      </c>
      <c r="AU144" s="12" t="s">
        <v>75</v>
      </c>
    </row>
    <row r="145" spans="2:65" s="96" customFormat="1" ht="24" customHeight="1">
      <c r="B145" s="24"/>
      <c r="C145" s="149" t="s">
        <v>240</v>
      </c>
      <c r="D145" s="149" t="s">
        <v>169</v>
      </c>
      <c r="E145" s="150" t="s">
        <v>2203</v>
      </c>
      <c r="F145" s="151" t="s">
        <v>2204</v>
      </c>
      <c r="G145" s="152" t="s">
        <v>508</v>
      </c>
      <c r="H145" s="153">
        <v>1</v>
      </c>
      <c r="I145" s="3"/>
      <c r="J145" s="154">
        <f>ROUND(I145*H145,2)</f>
        <v>0</v>
      </c>
      <c r="K145" s="151" t="s">
        <v>1</v>
      </c>
      <c r="L145" s="24"/>
      <c r="M145" s="155" t="s">
        <v>1</v>
      </c>
      <c r="N145" s="156" t="s">
        <v>33</v>
      </c>
      <c r="O145" s="157">
        <v>0</v>
      </c>
      <c r="P145" s="157">
        <f>O145*H145</f>
        <v>0</v>
      </c>
      <c r="Q145" s="157">
        <v>0</v>
      </c>
      <c r="R145" s="157">
        <f>Q145*H145</f>
        <v>0</v>
      </c>
      <c r="S145" s="157">
        <v>0</v>
      </c>
      <c r="T145" s="158">
        <f>S145*H145</f>
        <v>0</v>
      </c>
      <c r="AR145" s="159" t="s">
        <v>174</v>
      </c>
      <c r="AT145" s="159" t="s">
        <v>169</v>
      </c>
      <c r="AU145" s="159" t="s">
        <v>75</v>
      </c>
      <c r="AY145" s="12" t="s">
        <v>167</v>
      </c>
      <c r="BE145" s="160">
        <f>IF(N145="základní",J145,0)</f>
        <v>0</v>
      </c>
      <c r="BF145" s="160">
        <f>IF(N145="snížená",J145,0)</f>
        <v>0</v>
      </c>
      <c r="BG145" s="160">
        <f>IF(N145="zákl. přenesená",J145,0)</f>
        <v>0</v>
      </c>
      <c r="BH145" s="160">
        <f>IF(N145="sníž. přenesená",J145,0)</f>
        <v>0</v>
      </c>
      <c r="BI145" s="160">
        <f>IF(N145="nulová",J145,0)</f>
        <v>0</v>
      </c>
      <c r="BJ145" s="12" t="s">
        <v>75</v>
      </c>
      <c r="BK145" s="160">
        <f>ROUND(I145*H145,2)</f>
        <v>0</v>
      </c>
      <c r="BL145" s="12" t="s">
        <v>174</v>
      </c>
      <c r="BM145" s="159" t="s">
        <v>301</v>
      </c>
    </row>
    <row r="146" spans="2:47" s="96" customFormat="1" ht="19.5">
      <c r="B146" s="24"/>
      <c r="D146" s="161" t="s">
        <v>176</v>
      </c>
      <c r="F146" s="162" t="s">
        <v>2204</v>
      </c>
      <c r="L146" s="24"/>
      <c r="M146" s="163"/>
      <c r="N146" s="50"/>
      <c r="O146" s="50"/>
      <c r="P146" s="50"/>
      <c r="Q146" s="50"/>
      <c r="R146" s="50"/>
      <c r="S146" s="50"/>
      <c r="T146" s="51"/>
      <c r="AT146" s="12" t="s">
        <v>176</v>
      </c>
      <c r="AU146" s="12" t="s">
        <v>75</v>
      </c>
    </row>
    <row r="147" spans="2:65" s="96" customFormat="1" ht="16.5" customHeight="1">
      <c r="B147" s="24"/>
      <c r="C147" s="149" t="s">
        <v>13</v>
      </c>
      <c r="D147" s="149" t="s">
        <v>169</v>
      </c>
      <c r="E147" s="150" t="s">
        <v>2205</v>
      </c>
      <c r="F147" s="151" t="s">
        <v>2206</v>
      </c>
      <c r="G147" s="152" t="s">
        <v>727</v>
      </c>
      <c r="H147" s="153">
        <v>212.5</v>
      </c>
      <c r="I147" s="3"/>
      <c r="J147" s="154">
        <f>ROUND(I147*H147,2)</f>
        <v>0</v>
      </c>
      <c r="K147" s="151" t="s">
        <v>1</v>
      </c>
      <c r="L147" s="24"/>
      <c r="M147" s="155" t="s">
        <v>1</v>
      </c>
      <c r="N147" s="156" t="s">
        <v>33</v>
      </c>
      <c r="O147" s="157">
        <v>0</v>
      </c>
      <c r="P147" s="157">
        <f>O147*H147</f>
        <v>0</v>
      </c>
      <c r="Q147" s="157">
        <v>0</v>
      </c>
      <c r="R147" s="157">
        <f>Q147*H147</f>
        <v>0</v>
      </c>
      <c r="S147" s="157">
        <v>0</v>
      </c>
      <c r="T147" s="158">
        <f>S147*H147</f>
        <v>0</v>
      </c>
      <c r="AR147" s="159" t="s">
        <v>174</v>
      </c>
      <c r="AT147" s="159" t="s">
        <v>169</v>
      </c>
      <c r="AU147" s="159" t="s">
        <v>75</v>
      </c>
      <c r="AY147" s="12" t="s">
        <v>167</v>
      </c>
      <c r="BE147" s="160">
        <f>IF(N147="základní",J147,0)</f>
        <v>0</v>
      </c>
      <c r="BF147" s="160">
        <f>IF(N147="snížená",J147,0)</f>
        <v>0</v>
      </c>
      <c r="BG147" s="160">
        <f>IF(N147="zákl. přenesená",J147,0)</f>
        <v>0</v>
      </c>
      <c r="BH147" s="160">
        <f>IF(N147="sníž. přenesená",J147,0)</f>
        <v>0</v>
      </c>
      <c r="BI147" s="160">
        <f>IF(N147="nulová",J147,0)</f>
        <v>0</v>
      </c>
      <c r="BJ147" s="12" t="s">
        <v>75</v>
      </c>
      <c r="BK147" s="160">
        <f>ROUND(I147*H147,2)</f>
        <v>0</v>
      </c>
      <c r="BL147" s="12" t="s">
        <v>174</v>
      </c>
      <c r="BM147" s="159" t="s">
        <v>321</v>
      </c>
    </row>
    <row r="148" spans="2:47" s="96" customFormat="1" ht="12">
      <c r="B148" s="24"/>
      <c r="D148" s="161" t="s">
        <v>176</v>
      </c>
      <c r="F148" s="162" t="s">
        <v>2206</v>
      </c>
      <c r="L148" s="24"/>
      <c r="M148" s="163"/>
      <c r="N148" s="50"/>
      <c r="O148" s="50"/>
      <c r="P148" s="50"/>
      <c r="Q148" s="50"/>
      <c r="R148" s="50"/>
      <c r="S148" s="50"/>
      <c r="T148" s="51"/>
      <c r="AT148" s="12" t="s">
        <v>176</v>
      </c>
      <c r="AU148" s="12" t="s">
        <v>75</v>
      </c>
    </row>
    <row r="149" spans="2:65" s="96" customFormat="1" ht="16.5" customHeight="1">
      <c r="B149" s="24"/>
      <c r="C149" s="149" t="s">
        <v>251</v>
      </c>
      <c r="D149" s="149" t="s">
        <v>169</v>
      </c>
      <c r="E149" s="150" t="s">
        <v>2207</v>
      </c>
      <c r="F149" s="151" t="s">
        <v>2208</v>
      </c>
      <c r="G149" s="152" t="s">
        <v>727</v>
      </c>
      <c r="H149" s="153">
        <v>154</v>
      </c>
      <c r="I149" s="3"/>
      <c r="J149" s="154">
        <f>ROUND(I149*H149,2)</f>
        <v>0</v>
      </c>
      <c r="K149" s="151" t="s">
        <v>1</v>
      </c>
      <c r="L149" s="24"/>
      <c r="M149" s="155" t="s">
        <v>1</v>
      </c>
      <c r="N149" s="156" t="s">
        <v>33</v>
      </c>
      <c r="O149" s="157">
        <v>0</v>
      </c>
      <c r="P149" s="157">
        <f>O149*H149</f>
        <v>0</v>
      </c>
      <c r="Q149" s="157">
        <v>0</v>
      </c>
      <c r="R149" s="157">
        <f>Q149*H149</f>
        <v>0</v>
      </c>
      <c r="S149" s="157">
        <v>0</v>
      </c>
      <c r="T149" s="158">
        <f>S149*H149</f>
        <v>0</v>
      </c>
      <c r="AR149" s="159" t="s">
        <v>174</v>
      </c>
      <c r="AT149" s="159" t="s">
        <v>169</v>
      </c>
      <c r="AU149" s="159" t="s">
        <v>75</v>
      </c>
      <c r="AY149" s="12" t="s">
        <v>167</v>
      </c>
      <c r="BE149" s="160">
        <f>IF(N149="základní",J149,0)</f>
        <v>0</v>
      </c>
      <c r="BF149" s="160">
        <f>IF(N149="snížená",J149,0)</f>
        <v>0</v>
      </c>
      <c r="BG149" s="160">
        <f>IF(N149="zákl. přenesená",J149,0)</f>
        <v>0</v>
      </c>
      <c r="BH149" s="160">
        <f>IF(N149="sníž. přenesená",J149,0)</f>
        <v>0</v>
      </c>
      <c r="BI149" s="160">
        <f>IF(N149="nulová",J149,0)</f>
        <v>0</v>
      </c>
      <c r="BJ149" s="12" t="s">
        <v>75</v>
      </c>
      <c r="BK149" s="160">
        <f>ROUND(I149*H149,2)</f>
        <v>0</v>
      </c>
      <c r="BL149" s="12" t="s">
        <v>174</v>
      </c>
      <c r="BM149" s="159" t="s">
        <v>339</v>
      </c>
    </row>
    <row r="150" spans="2:47" s="96" customFormat="1" ht="12">
      <c r="B150" s="24"/>
      <c r="D150" s="161" t="s">
        <v>176</v>
      </c>
      <c r="F150" s="162" t="s">
        <v>2208</v>
      </c>
      <c r="L150" s="24"/>
      <c r="M150" s="163"/>
      <c r="N150" s="50"/>
      <c r="O150" s="50"/>
      <c r="P150" s="50"/>
      <c r="Q150" s="50"/>
      <c r="R150" s="50"/>
      <c r="S150" s="50"/>
      <c r="T150" s="51"/>
      <c r="AT150" s="12" t="s">
        <v>176</v>
      </c>
      <c r="AU150" s="12" t="s">
        <v>75</v>
      </c>
    </row>
    <row r="151" spans="2:65" s="96" customFormat="1" ht="16.5" customHeight="1">
      <c r="B151" s="24"/>
      <c r="C151" s="149" t="s">
        <v>257</v>
      </c>
      <c r="D151" s="149" t="s">
        <v>169</v>
      </c>
      <c r="E151" s="150" t="s">
        <v>2209</v>
      </c>
      <c r="F151" s="151" t="s">
        <v>2210</v>
      </c>
      <c r="G151" s="152" t="s">
        <v>508</v>
      </c>
      <c r="H151" s="153">
        <v>1</v>
      </c>
      <c r="I151" s="3"/>
      <c r="J151" s="154">
        <f>ROUND(I151*H151,2)</f>
        <v>0</v>
      </c>
      <c r="K151" s="151" t="s">
        <v>1</v>
      </c>
      <c r="L151" s="24"/>
      <c r="M151" s="155" t="s">
        <v>1</v>
      </c>
      <c r="N151" s="156" t="s">
        <v>33</v>
      </c>
      <c r="O151" s="157">
        <v>0</v>
      </c>
      <c r="P151" s="157">
        <f>O151*H151</f>
        <v>0</v>
      </c>
      <c r="Q151" s="157">
        <v>0</v>
      </c>
      <c r="R151" s="157">
        <f>Q151*H151</f>
        <v>0</v>
      </c>
      <c r="S151" s="157">
        <v>0</v>
      </c>
      <c r="T151" s="158">
        <f>S151*H151</f>
        <v>0</v>
      </c>
      <c r="AR151" s="159" t="s">
        <v>174</v>
      </c>
      <c r="AT151" s="159" t="s">
        <v>169</v>
      </c>
      <c r="AU151" s="159" t="s">
        <v>75</v>
      </c>
      <c r="AY151" s="12" t="s">
        <v>167</v>
      </c>
      <c r="BE151" s="160">
        <f>IF(N151="základní",J151,0)</f>
        <v>0</v>
      </c>
      <c r="BF151" s="160">
        <f>IF(N151="snížená",J151,0)</f>
        <v>0</v>
      </c>
      <c r="BG151" s="160">
        <f>IF(N151="zákl. přenesená",J151,0)</f>
        <v>0</v>
      </c>
      <c r="BH151" s="160">
        <f>IF(N151="sníž. přenesená",J151,0)</f>
        <v>0</v>
      </c>
      <c r="BI151" s="160">
        <f>IF(N151="nulová",J151,0)</f>
        <v>0</v>
      </c>
      <c r="BJ151" s="12" t="s">
        <v>75</v>
      </c>
      <c r="BK151" s="160">
        <f>ROUND(I151*H151,2)</f>
        <v>0</v>
      </c>
      <c r="BL151" s="12" t="s">
        <v>174</v>
      </c>
      <c r="BM151" s="159" t="s">
        <v>364</v>
      </c>
    </row>
    <row r="152" spans="2:47" s="96" customFormat="1" ht="12">
      <c r="B152" s="24"/>
      <c r="D152" s="161" t="s">
        <v>176</v>
      </c>
      <c r="F152" s="162" t="s">
        <v>2210</v>
      </c>
      <c r="L152" s="24"/>
      <c r="M152" s="163"/>
      <c r="N152" s="50"/>
      <c r="O152" s="50"/>
      <c r="P152" s="50"/>
      <c r="Q152" s="50"/>
      <c r="R152" s="50"/>
      <c r="S152" s="50"/>
      <c r="T152" s="51"/>
      <c r="AT152" s="12" t="s">
        <v>176</v>
      </c>
      <c r="AU152" s="12" t="s">
        <v>75</v>
      </c>
    </row>
    <row r="153" spans="2:65" s="96" customFormat="1" ht="16.5" customHeight="1">
      <c r="B153" s="24"/>
      <c r="C153" s="149" t="s">
        <v>272</v>
      </c>
      <c r="D153" s="149" t="s">
        <v>169</v>
      </c>
      <c r="E153" s="150" t="s">
        <v>2050</v>
      </c>
      <c r="F153" s="151" t="s">
        <v>2211</v>
      </c>
      <c r="G153" s="152" t="s">
        <v>941</v>
      </c>
      <c r="H153" s="153">
        <v>1</v>
      </c>
      <c r="I153" s="3"/>
      <c r="J153" s="154">
        <f>ROUND(I153*H153,2)</f>
        <v>0</v>
      </c>
      <c r="K153" s="151" t="s">
        <v>1</v>
      </c>
      <c r="L153" s="24"/>
      <c r="M153" s="155" t="s">
        <v>1</v>
      </c>
      <c r="N153" s="156" t="s">
        <v>33</v>
      </c>
      <c r="O153" s="157">
        <v>0</v>
      </c>
      <c r="P153" s="157">
        <f>O153*H153</f>
        <v>0</v>
      </c>
      <c r="Q153" s="157">
        <v>0</v>
      </c>
      <c r="R153" s="157">
        <f>Q153*H153</f>
        <v>0</v>
      </c>
      <c r="S153" s="157">
        <v>0</v>
      </c>
      <c r="T153" s="158">
        <f>S153*H153</f>
        <v>0</v>
      </c>
      <c r="AR153" s="159" t="s">
        <v>174</v>
      </c>
      <c r="AT153" s="159" t="s">
        <v>169</v>
      </c>
      <c r="AU153" s="159" t="s">
        <v>75</v>
      </c>
      <c r="AY153" s="12" t="s">
        <v>167</v>
      </c>
      <c r="BE153" s="160">
        <f>IF(N153="základní",J153,0)</f>
        <v>0</v>
      </c>
      <c r="BF153" s="160">
        <f>IF(N153="snížená",J153,0)</f>
        <v>0</v>
      </c>
      <c r="BG153" s="160">
        <f>IF(N153="zákl. přenesená",J153,0)</f>
        <v>0</v>
      </c>
      <c r="BH153" s="160">
        <f>IF(N153="sníž. přenesená",J153,0)</f>
        <v>0</v>
      </c>
      <c r="BI153" s="160">
        <f>IF(N153="nulová",J153,0)</f>
        <v>0</v>
      </c>
      <c r="BJ153" s="12" t="s">
        <v>75</v>
      </c>
      <c r="BK153" s="160">
        <f>ROUND(I153*H153,2)</f>
        <v>0</v>
      </c>
      <c r="BL153" s="12" t="s">
        <v>174</v>
      </c>
      <c r="BM153" s="159" t="s">
        <v>377</v>
      </c>
    </row>
    <row r="154" spans="2:47" s="96" customFormat="1" ht="12">
      <c r="B154" s="24"/>
      <c r="D154" s="161" t="s">
        <v>176</v>
      </c>
      <c r="F154" s="162" t="s">
        <v>2211</v>
      </c>
      <c r="L154" s="24"/>
      <c r="M154" s="163"/>
      <c r="N154" s="50"/>
      <c r="O154" s="50"/>
      <c r="P154" s="50"/>
      <c r="Q154" s="50"/>
      <c r="R154" s="50"/>
      <c r="S154" s="50"/>
      <c r="T154" s="51"/>
      <c r="AT154" s="12" t="s">
        <v>176</v>
      </c>
      <c r="AU154" s="12" t="s">
        <v>75</v>
      </c>
    </row>
    <row r="155" spans="2:65" s="96" customFormat="1" ht="24" customHeight="1">
      <c r="B155" s="24"/>
      <c r="C155" s="149" t="s">
        <v>279</v>
      </c>
      <c r="D155" s="149" t="s">
        <v>169</v>
      </c>
      <c r="E155" s="150" t="s">
        <v>2212</v>
      </c>
      <c r="F155" s="151" t="s">
        <v>2213</v>
      </c>
      <c r="G155" s="152" t="s">
        <v>941</v>
      </c>
      <c r="H155" s="153">
        <v>1</v>
      </c>
      <c r="I155" s="3"/>
      <c r="J155" s="154">
        <f>ROUND(I155*H155,2)</f>
        <v>0</v>
      </c>
      <c r="K155" s="151" t="s">
        <v>1</v>
      </c>
      <c r="L155" s="24"/>
      <c r="M155" s="155" t="s">
        <v>1</v>
      </c>
      <c r="N155" s="156" t="s">
        <v>33</v>
      </c>
      <c r="O155" s="157">
        <v>0</v>
      </c>
      <c r="P155" s="157">
        <f>O155*H155</f>
        <v>0</v>
      </c>
      <c r="Q155" s="157">
        <v>0</v>
      </c>
      <c r="R155" s="157">
        <f>Q155*H155</f>
        <v>0</v>
      </c>
      <c r="S155" s="157">
        <v>0</v>
      </c>
      <c r="T155" s="158">
        <f>S155*H155</f>
        <v>0</v>
      </c>
      <c r="AR155" s="159" t="s">
        <v>174</v>
      </c>
      <c r="AT155" s="159" t="s">
        <v>169</v>
      </c>
      <c r="AU155" s="159" t="s">
        <v>75</v>
      </c>
      <c r="AY155" s="12" t="s">
        <v>167</v>
      </c>
      <c r="BE155" s="160">
        <f>IF(N155="základní",J155,0)</f>
        <v>0</v>
      </c>
      <c r="BF155" s="160">
        <f>IF(N155="snížená",J155,0)</f>
        <v>0</v>
      </c>
      <c r="BG155" s="160">
        <f>IF(N155="zákl. přenesená",J155,0)</f>
        <v>0</v>
      </c>
      <c r="BH155" s="160">
        <f>IF(N155="sníž. přenesená",J155,0)</f>
        <v>0</v>
      </c>
      <c r="BI155" s="160">
        <f>IF(N155="nulová",J155,0)</f>
        <v>0</v>
      </c>
      <c r="BJ155" s="12" t="s">
        <v>75</v>
      </c>
      <c r="BK155" s="160">
        <f>ROUND(I155*H155,2)</f>
        <v>0</v>
      </c>
      <c r="BL155" s="12" t="s">
        <v>174</v>
      </c>
      <c r="BM155" s="159" t="s">
        <v>403</v>
      </c>
    </row>
    <row r="156" spans="2:47" s="96" customFormat="1" ht="19.5">
      <c r="B156" s="24"/>
      <c r="D156" s="161" t="s">
        <v>176</v>
      </c>
      <c r="F156" s="162" t="s">
        <v>2213</v>
      </c>
      <c r="L156" s="24"/>
      <c r="M156" s="163"/>
      <c r="N156" s="50"/>
      <c r="O156" s="50"/>
      <c r="P156" s="50"/>
      <c r="Q156" s="50"/>
      <c r="R156" s="50"/>
      <c r="S156" s="50"/>
      <c r="T156" s="51"/>
      <c r="AT156" s="12" t="s">
        <v>176</v>
      </c>
      <c r="AU156" s="12" t="s">
        <v>75</v>
      </c>
    </row>
    <row r="157" spans="2:65" s="96" customFormat="1" ht="16.5" customHeight="1">
      <c r="B157" s="24"/>
      <c r="C157" s="149" t="s">
        <v>8</v>
      </c>
      <c r="D157" s="149" t="s">
        <v>169</v>
      </c>
      <c r="E157" s="150" t="s">
        <v>2214</v>
      </c>
      <c r="F157" s="151" t="s">
        <v>2215</v>
      </c>
      <c r="G157" s="152" t="s">
        <v>1031</v>
      </c>
      <c r="H157" s="153">
        <v>7527.916</v>
      </c>
      <c r="I157" s="3"/>
      <c r="J157" s="154">
        <f>ROUND(I157*H157,2)</f>
        <v>0</v>
      </c>
      <c r="K157" s="151" t="s">
        <v>1</v>
      </c>
      <c r="L157" s="24"/>
      <c r="M157" s="155" t="s">
        <v>1</v>
      </c>
      <c r="N157" s="156" t="s">
        <v>33</v>
      </c>
      <c r="O157" s="157">
        <v>0</v>
      </c>
      <c r="P157" s="157">
        <f>O157*H157</f>
        <v>0</v>
      </c>
      <c r="Q157" s="157">
        <v>0</v>
      </c>
      <c r="R157" s="157">
        <f>Q157*H157</f>
        <v>0</v>
      </c>
      <c r="S157" s="157">
        <v>0</v>
      </c>
      <c r="T157" s="158">
        <f>S157*H157</f>
        <v>0</v>
      </c>
      <c r="AR157" s="159" t="s">
        <v>174</v>
      </c>
      <c r="AT157" s="159" t="s">
        <v>169</v>
      </c>
      <c r="AU157" s="159" t="s">
        <v>75</v>
      </c>
      <c r="AY157" s="12" t="s">
        <v>167</v>
      </c>
      <c r="BE157" s="160">
        <f>IF(N157="základní",J157,0)</f>
        <v>0</v>
      </c>
      <c r="BF157" s="160">
        <f>IF(N157="snížená",J157,0)</f>
        <v>0</v>
      </c>
      <c r="BG157" s="160">
        <f>IF(N157="zákl. přenesená",J157,0)</f>
        <v>0</v>
      </c>
      <c r="BH157" s="160">
        <f>IF(N157="sníž. přenesená",J157,0)</f>
        <v>0</v>
      </c>
      <c r="BI157" s="160">
        <f>IF(N157="nulová",J157,0)</f>
        <v>0</v>
      </c>
      <c r="BJ157" s="12" t="s">
        <v>75</v>
      </c>
      <c r="BK157" s="160">
        <f>ROUND(I157*H157,2)</f>
        <v>0</v>
      </c>
      <c r="BL157" s="12" t="s">
        <v>174</v>
      </c>
      <c r="BM157" s="159" t="s">
        <v>423</v>
      </c>
    </row>
    <row r="158" spans="2:47" s="96" customFormat="1" ht="12">
      <c r="B158" s="24"/>
      <c r="D158" s="161" t="s">
        <v>176</v>
      </c>
      <c r="F158" s="162" t="s">
        <v>2215</v>
      </c>
      <c r="L158" s="24"/>
      <c r="M158" s="163"/>
      <c r="N158" s="50"/>
      <c r="O158" s="50"/>
      <c r="P158" s="50"/>
      <c r="Q158" s="50"/>
      <c r="R158" s="50"/>
      <c r="S158" s="50"/>
      <c r="T158" s="51"/>
      <c r="AT158" s="12" t="s">
        <v>176</v>
      </c>
      <c r="AU158" s="12" t="s">
        <v>75</v>
      </c>
    </row>
    <row r="159" spans="2:65" s="96" customFormat="1" ht="24" customHeight="1">
      <c r="B159" s="24"/>
      <c r="C159" s="149" t="s">
        <v>291</v>
      </c>
      <c r="D159" s="149" t="s">
        <v>169</v>
      </c>
      <c r="E159" s="150" t="s">
        <v>2216</v>
      </c>
      <c r="F159" s="151" t="s">
        <v>2217</v>
      </c>
      <c r="G159" s="152" t="s">
        <v>727</v>
      </c>
      <c r="H159" s="153">
        <v>8.3</v>
      </c>
      <c r="I159" s="3"/>
      <c r="J159" s="154">
        <f>ROUND(I159*H159,2)</f>
        <v>0</v>
      </c>
      <c r="K159" s="151" t="s">
        <v>1</v>
      </c>
      <c r="L159" s="24"/>
      <c r="M159" s="155" t="s">
        <v>1</v>
      </c>
      <c r="N159" s="156" t="s">
        <v>33</v>
      </c>
      <c r="O159" s="157">
        <v>0</v>
      </c>
      <c r="P159" s="157">
        <f>O159*H159</f>
        <v>0</v>
      </c>
      <c r="Q159" s="157">
        <v>0</v>
      </c>
      <c r="R159" s="157">
        <f>Q159*H159</f>
        <v>0</v>
      </c>
      <c r="S159" s="157">
        <v>0</v>
      </c>
      <c r="T159" s="158">
        <f>S159*H159</f>
        <v>0</v>
      </c>
      <c r="AR159" s="159" t="s">
        <v>174</v>
      </c>
      <c r="AT159" s="159" t="s">
        <v>169</v>
      </c>
      <c r="AU159" s="159" t="s">
        <v>75</v>
      </c>
      <c r="AY159" s="12" t="s">
        <v>167</v>
      </c>
      <c r="BE159" s="160">
        <f>IF(N159="základní",J159,0)</f>
        <v>0</v>
      </c>
      <c r="BF159" s="160">
        <f>IF(N159="snížená",J159,0)</f>
        <v>0</v>
      </c>
      <c r="BG159" s="160">
        <f>IF(N159="zákl. přenesená",J159,0)</f>
        <v>0</v>
      </c>
      <c r="BH159" s="160">
        <f>IF(N159="sníž. přenesená",J159,0)</f>
        <v>0</v>
      </c>
      <c r="BI159" s="160">
        <f>IF(N159="nulová",J159,0)</f>
        <v>0</v>
      </c>
      <c r="BJ159" s="12" t="s">
        <v>75</v>
      </c>
      <c r="BK159" s="160">
        <f>ROUND(I159*H159,2)</f>
        <v>0</v>
      </c>
      <c r="BL159" s="12" t="s">
        <v>174</v>
      </c>
      <c r="BM159" s="159" t="s">
        <v>435</v>
      </c>
    </row>
    <row r="160" spans="2:47" s="96" customFormat="1" ht="12">
      <c r="B160" s="24"/>
      <c r="D160" s="161" t="s">
        <v>176</v>
      </c>
      <c r="F160" s="162" t="s">
        <v>2217</v>
      </c>
      <c r="L160" s="24"/>
      <c r="M160" s="163"/>
      <c r="N160" s="50"/>
      <c r="O160" s="50"/>
      <c r="P160" s="50"/>
      <c r="Q160" s="50"/>
      <c r="R160" s="50"/>
      <c r="S160" s="50"/>
      <c r="T160" s="51"/>
      <c r="AT160" s="12" t="s">
        <v>176</v>
      </c>
      <c r="AU160" s="12" t="s">
        <v>75</v>
      </c>
    </row>
    <row r="161" spans="2:65" s="96" customFormat="1" ht="24" customHeight="1">
      <c r="B161" s="24"/>
      <c r="C161" s="149" t="s">
        <v>296</v>
      </c>
      <c r="D161" s="149" t="s">
        <v>169</v>
      </c>
      <c r="E161" s="150" t="s">
        <v>2150</v>
      </c>
      <c r="F161" s="151" t="s">
        <v>2218</v>
      </c>
      <c r="G161" s="152" t="s">
        <v>727</v>
      </c>
      <c r="H161" s="153">
        <v>140</v>
      </c>
      <c r="I161" s="3"/>
      <c r="J161" s="154">
        <f>ROUND(I161*H161,2)</f>
        <v>0</v>
      </c>
      <c r="K161" s="151" t="s">
        <v>1</v>
      </c>
      <c r="L161" s="24"/>
      <c r="M161" s="155" t="s">
        <v>1</v>
      </c>
      <c r="N161" s="156" t="s">
        <v>33</v>
      </c>
      <c r="O161" s="157">
        <v>0</v>
      </c>
      <c r="P161" s="157">
        <f>O161*H161</f>
        <v>0</v>
      </c>
      <c r="Q161" s="157">
        <v>0</v>
      </c>
      <c r="R161" s="157">
        <f>Q161*H161</f>
        <v>0</v>
      </c>
      <c r="S161" s="157">
        <v>0</v>
      </c>
      <c r="T161" s="158">
        <f>S161*H161</f>
        <v>0</v>
      </c>
      <c r="AR161" s="159" t="s">
        <v>174</v>
      </c>
      <c r="AT161" s="159" t="s">
        <v>169</v>
      </c>
      <c r="AU161" s="159" t="s">
        <v>75</v>
      </c>
      <c r="AY161" s="12" t="s">
        <v>167</v>
      </c>
      <c r="BE161" s="160">
        <f>IF(N161="základní",J161,0)</f>
        <v>0</v>
      </c>
      <c r="BF161" s="160">
        <f>IF(N161="snížená",J161,0)</f>
        <v>0</v>
      </c>
      <c r="BG161" s="160">
        <f>IF(N161="zákl. přenesená",J161,0)</f>
        <v>0</v>
      </c>
      <c r="BH161" s="160">
        <f>IF(N161="sníž. přenesená",J161,0)</f>
        <v>0</v>
      </c>
      <c r="BI161" s="160">
        <f>IF(N161="nulová",J161,0)</f>
        <v>0</v>
      </c>
      <c r="BJ161" s="12" t="s">
        <v>75</v>
      </c>
      <c r="BK161" s="160">
        <f>ROUND(I161*H161,2)</f>
        <v>0</v>
      </c>
      <c r="BL161" s="12" t="s">
        <v>174</v>
      </c>
      <c r="BM161" s="159" t="s">
        <v>447</v>
      </c>
    </row>
    <row r="162" spans="2:47" s="96" customFormat="1" ht="12">
      <c r="B162" s="24"/>
      <c r="D162" s="161" t="s">
        <v>176</v>
      </c>
      <c r="F162" s="162" t="s">
        <v>2218</v>
      </c>
      <c r="L162" s="24"/>
      <c r="M162" s="163"/>
      <c r="N162" s="50"/>
      <c r="O162" s="50"/>
      <c r="P162" s="50"/>
      <c r="Q162" s="50"/>
      <c r="R162" s="50"/>
      <c r="S162" s="50"/>
      <c r="T162" s="51"/>
      <c r="AT162" s="12" t="s">
        <v>176</v>
      </c>
      <c r="AU162" s="12" t="s">
        <v>75</v>
      </c>
    </row>
    <row r="163" spans="2:65" s="96" customFormat="1" ht="24" customHeight="1">
      <c r="B163" s="24"/>
      <c r="C163" s="149" t="s">
        <v>301</v>
      </c>
      <c r="D163" s="149" t="s">
        <v>169</v>
      </c>
      <c r="E163" s="150" t="s">
        <v>2219</v>
      </c>
      <c r="F163" s="151" t="s">
        <v>2220</v>
      </c>
      <c r="G163" s="152" t="s">
        <v>727</v>
      </c>
      <c r="H163" s="153">
        <v>140</v>
      </c>
      <c r="I163" s="3"/>
      <c r="J163" s="154">
        <f>ROUND(I163*H163,2)</f>
        <v>0</v>
      </c>
      <c r="K163" s="151" t="s">
        <v>1</v>
      </c>
      <c r="L163" s="24"/>
      <c r="M163" s="155" t="s">
        <v>1</v>
      </c>
      <c r="N163" s="156" t="s">
        <v>33</v>
      </c>
      <c r="O163" s="157">
        <v>0</v>
      </c>
      <c r="P163" s="157">
        <f>O163*H163</f>
        <v>0</v>
      </c>
      <c r="Q163" s="157">
        <v>0</v>
      </c>
      <c r="R163" s="157">
        <f>Q163*H163</f>
        <v>0</v>
      </c>
      <c r="S163" s="157">
        <v>0</v>
      </c>
      <c r="T163" s="158">
        <f>S163*H163</f>
        <v>0</v>
      </c>
      <c r="AR163" s="159" t="s">
        <v>174</v>
      </c>
      <c r="AT163" s="159" t="s">
        <v>169</v>
      </c>
      <c r="AU163" s="159" t="s">
        <v>75</v>
      </c>
      <c r="AY163" s="12" t="s">
        <v>167</v>
      </c>
      <c r="BE163" s="160">
        <f>IF(N163="základní",J163,0)</f>
        <v>0</v>
      </c>
      <c r="BF163" s="160">
        <f>IF(N163="snížená",J163,0)</f>
        <v>0</v>
      </c>
      <c r="BG163" s="160">
        <f>IF(N163="zákl. přenesená",J163,0)</f>
        <v>0</v>
      </c>
      <c r="BH163" s="160">
        <f>IF(N163="sníž. přenesená",J163,0)</f>
        <v>0</v>
      </c>
      <c r="BI163" s="160">
        <f>IF(N163="nulová",J163,0)</f>
        <v>0</v>
      </c>
      <c r="BJ163" s="12" t="s">
        <v>75</v>
      </c>
      <c r="BK163" s="160">
        <f>ROUND(I163*H163,2)</f>
        <v>0</v>
      </c>
      <c r="BL163" s="12" t="s">
        <v>174</v>
      </c>
      <c r="BM163" s="159" t="s">
        <v>459</v>
      </c>
    </row>
    <row r="164" spans="2:47" s="96" customFormat="1" ht="12">
      <c r="B164" s="24"/>
      <c r="D164" s="161" t="s">
        <v>176</v>
      </c>
      <c r="F164" s="162" t="s">
        <v>2220</v>
      </c>
      <c r="L164" s="24"/>
      <c r="M164" s="163"/>
      <c r="N164" s="50"/>
      <c r="O164" s="50"/>
      <c r="P164" s="50"/>
      <c r="Q164" s="50"/>
      <c r="R164" s="50"/>
      <c r="S164" s="50"/>
      <c r="T164" s="51"/>
      <c r="AT164" s="12" t="s">
        <v>176</v>
      </c>
      <c r="AU164" s="12" t="s">
        <v>75</v>
      </c>
    </row>
    <row r="165" spans="2:65" s="96" customFormat="1" ht="24" customHeight="1">
      <c r="B165" s="24"/>
      <c r="C165" s="149" t="s">
        <v>306</v>
      </c>
      <c r="D165" s="149" t="s">
        <v>169</v>
      </c>
      <c r="E165" s="150" t="s">
        <v>2221</v>
      </c>
      <c r="F165" s="151" t="s">
        <v>2222</v>
      </c>
      <c r="G165" s="152" t="s">
        <v>727</v>
      </c>
      <c r="H165" s="153">
        <v>130</v>
      </c>
      <c r="I165" s="3"/>
      <c r="J165" s="154">
        <f>ROUND(I165*H165,2)</f>
        <v>0</v>
      </c>
      <c r="K165" s="151" t="s">
        <v>1</v>
      </c>
      <c r="L165" s="24"/>
      <c r="M165" s="155" t="s">
        <v>1</v>
      </c>
      <c r="N165" s="156" t="s">
        <v>33</v>
      </c>
      <c r="O165" s="157">
        <v>0</v>
      </c>
      <c r="P165" s="157">
        <f>O165*H165</f>
        <v>0</v>
      </c>
      <c r="Q165" s="157">
        <v>0</v>
      </c>
      <c r="R165" s="157">
        <f>Q165*H165</f>
        <v>0</v>
      </c>
      <c r="S165" s="157">
        <v>0</v>
      </c>
      <c r="T165" s="158">
        <f>S165*H165</f>
        <v>0</v>
      </c>
      <c r="AR165" s="159" t="s">
        <v>174</v>
      </c>
      <c r="AT165" s="159" t="s">
        <v>169</v>
      </c>
      <c r="AU165" s="159" t="s">
        <v>75</v>
      </c>
      <c r="AY165" s="12" t="s">
        <v>167</v>
      </c>
      <c r="BE165" s="160">
        <f>IF(N165="základní",J165,0)</f>
        <v>0</v>
      </c>
      <c r="BF165" s="160">
        <f>IF(N165="snížená",J165,0)</f>
        <v>0</v>
      </c>
      <c r="BG165" s="160">
        <f>IF(N165="zákl. přenesená",J165,0)</f>
        <v>0</v>
      </c>
      <c r="BH165" s="160">
        <f>IF(N165="sníž. přenesená",J165,0)</f>
        <v>0</v>
      </c>
      <c r="BI165" s="160">
        <f>IF(N165="nulová",J165,0)</f>
        <v>0</v>
      </c>
      <c r="BJ165" s="12" t="s">
        <v>75</v>
      </c>
      <c r="BK165" s="160">
        <f>ROUND(I165*H165,2)</f>
        <v>0</v>
      </c>
      <c r="BL165" s="12" t="s">
        <v>174</v>
      </c>
      <c r="BM165" s="159" t="s">
        <v>473</v>
      </c>
    </row>
    <row r="166" spans="2:47" s="96" customFormat="1" ht="12">
      <c r="B166" s="24"/>
      <c r="D166" s="161" t="s">
        <v>176</v>
      </c>
      <c r="F166" s="162" t="s">
        <v>2222</v>
      </c>
      <c r="L166" s="24"/>
      <c r="M166" s="163"/>
      <c r="N166" s="50"/>
      <c r="O166" s="50"/>
      <c r="P166" s="50"/>
      <c r="Q166" s="50"/>
      <c r="R166" s="50"/>
      <c r="S166" s="50"/>
      <c r="T166" s="51"/>
      <c r="AT166" s="12" t="s">
        <v>176</v>
      </c>
      <c r="AU166" s="12" t="s">
        <v>75</v>
      </c>
    </row>
    <row r="167" spans="2:65" s="96" customFormat="1" ht="16.5" customHeight="1">
      <c r="B167" s="24"/>
      <c r="C167" s="149" t="s">
        <v>321</v>
      </c>
      <c r="D167" s="149" t="s">
        <v>169</v>
      </c>
      <c r="E167" s="150" t="s">
        <v>2058</v>
      </c>
      <c r="F167" s="151" t="s">
        <v>2059</v>
      </c>
      <c r="G167" s="152" t="s">
        <v>727</v>
      </c>
      <c r="H167" s="153">
        <v>578.3</v>
      </c>
      <c r="I167" s="3"/>
      <c r="J167" s="154">
        <f>ROUND(I167*H167,2)</f>
        <v>0</v>
      </c>
      <c r="K167" s="151" t="s">
        <v>1</v>
      </c>
      <c r="L167" s="24"/>
      <c r="M167" s="155" t="s">
        <v>1</v>
      </c>
      <c r="N167" s="156" t="s">
        <v>33</v>
      </c>
      <c r="O167" s="157">
        <v>0</v>
      </c>
      <c r="P167" s="157">
        <f>O167*H167</f>
        <v>0</v>
      </c>
      <c r="Q167" s="157">
        <v>0</v>
      </c>
      <c r="R167" s="157">
        <f>Q167*H167</f>
        <v>0</v>
      </c>
      <c r="S167" s="157">
        <v>0</v>
      </c>
      <c r="T167" s="158">
        <f>S167*H167</f>
        <v>0</v>
      </c>
      <c r="AR167" s="159" t="s">
        <v>174</v>
      </c>
      <c r="AT167" s="159" t="s">
        <v>169</v>
      </c>
      <c r="AU167" s="159" t="s">
        <v>75</v>
      </c>
      <c r="AY167" s="12" t="s">
        <v>167</v>
      </c>
      <c r="BE167" s="160">
        <f>IF(N167="základní",J167,0)</f>
        <v>0</v>
      </c>
      <c r="BF167" s="160">
        <f>IF(N167="snížená",J167,0)</f>
        <v>0</v>
      </c>
      <c r="BG167" s="160">
        <f>IF(N167="zákl. přenesená",J167,0)</f>
        <v>0</v>
      </c>
      <c r="BH167" s="160">
        <f>IF(N167="sníž. přenesená",J167,0)</f>
        <v>0</v>
      </c>
      <c r="BI167" s="160">
        <f>IF(N167="nulová",J167,0)</f>
        <v>0</v>
      </c>
      <c r="BJ167" s="12" t="s">
        <v>75</v>
      </c>
      <c r="BK167" s="160">
        <f>ROUND(I167*H167,2)</f>
        <v>0</v>
      </c>
      <c r="BL167" s="12" t="s">
        <v>174</v>
      </c>
      <c r="BM167" s="159" t="s">
        <v>489</v>
      </c>
    </row>
    <row r="168" spans="2:47" s="96" customFormat="1" ht="12">
      <c r="B168" s="24"/>
      <c r="D168" s="161" t="s">
        <v>176</v>
      </c>
      <c r="F168" s="162" t="s">
        <v>2059</v>
      </c>
      <c r="L168" s="24"/>
      <c r="M168" s="163"/>
      <c r="N168" s="50"/>
      <c r="O168" s="50"/>
      <c r="P168" s="50"/>
      <c r="Q168" s="50"/>
      <c r="R168" s="50"/>
      <c r="S168" s="50"/>
      <c r="T168" s="51"/>
      <c r="AT168" s="12" t="s">
        <v>176</v>
      </c>
      <c r="AU168" s="12" t="s">
        <v>75</v>
      </c>
    </row>
    <row r="169" spans="2:65" s="96" customFormat="1" ht="24" customHeight="1">
      <c r="B169" s="24"/>
      <c r="C169" s="149" t="s">
        <v>7</v>
      </c>
      <c r="D169" s="149" t="s">
        <v>169</v>
      </c>
      <c r="E169" s="150" t="s">
        <v>2223</v>
      </c>
      <c r="F169" s="151" t="s">
        <v>2224</v>
      </c>
      <c r="G169" s="152" t="s">
        <v>727</v>
      </c>
      <c r="H169" s="153">
        <v>43.5</v>
      </c>
      <c r="I169" s="3"/>
      <c r="J169" s="154">
        <f>ROUND(I169*H169,2)</f>
        <v>0</v>
      </c>
      <c r="K169" s="151" t="s">
        <v>1</v>
      </c>
      <c r="L169" s="24"/>
      <c r="M169" s="155" t="s">
        <v>1</v>
      </c>
      <c r="N169" s="156" t="s">
        <v>33</v>
      </c>
      <c r="O169" s="157">
        <v>0</v>
      </c>
      <c r="P169" s="157">
        <f>O169*H169</f>
        <v>0</v>
      </c>
      <c r="Q169" s="157">
        <v>0</v>
      </c>
      <c r="R169" s="157">
        <f>Q169*H169</f>
        <v>0</v>
      </c>
      <c r="S169" s="157">
        <v>0</v>
      </c>
      <c r="T169" s="158">
        <f>S169*H169</f>
        <v>0</v>
      </c>
      <c r="AR169" s="159" t="s">
        <v>174</v>
      </c>
      <c r="AT169" s="159" t="s">
        <v>169</v>
      </c>
      <c r="AU169" s="159" t="s">
        <v>75</v>
      </c>
      <c r="AY169" s="12" t="s">
        <v>167</v>
      </c>
      <c r="BE169" s="160">
        <f>IF(N169="základní",J169,0)</f>
        <v>0</v>
      </c>
      <c r="BF169" s="160">
        <f>IF(N169="snížená",J169,0)</f>
        <v>0</v>
      </c>
      <c r="BG169" s="160">
        <f>IF(N169="zákl. přenesená",J169,0)</f>
        <v>0</v>
      </c>
      <c r="BH169" s="160">
        <f>IF(N169="sníž. přenesená",J169,0)</f>
        <v>0</v>
      </c>
      <c r="BI169" s="160">
        <f>IF(N169="nulová",J169,0)</f>
        <v>0</v>
      </c>
      <c r="BJ169" s="12" t="s">
        <v>75</v>
      </c>
      <c r="BK169" s="160">
        <f>ROUND(I169*H169,2)</f>
        <v>0</v>
      </c>
      <c r="BL169" s="12" t="s">
        <v>174</v>
      </c>
      <c r="BM169" s="159" t="s">
        <v>505</v>
      </c>
    </row>
    <row r="170" spans="2:47" s="96" customFormat="1" ht="19.5">
      <c r="B170" s="24"/>
      <c r="D170" s="161" t="s">
        <v>176</v>
      </c>
      <c r="F170" s="162" t="s">
        <v>2224</v>
      </c>
      <c r="L170" s="24"/>
      <c r="M170" s="163"/>
      <c r="N170" s="50"/>
      <c r="O170" s="50"/>
      <c r="P170" s="50"/>
      <c r="Q170" s="50"/>
      <c r="R170" s="50"/>
      <c r="S170" s="50"/>
      <c r="T170" s="51"/>
      <c r="AT170" s="12" t="s">
        <v>176</v>
      </c>
      <c r="AU170" s="12" t="s">
        <v>75</v>
      </c>
    </row>
    <row r="171" spans="2:65" s="96" customFormat="1" ht="24" customHeight="1">
      <c r="B171" s="24"/>
      <c r="C171" s="149" t="s">
        <v>339</v>
      </c>
      <c r="D171" s="149" t="s">
        <v>169</v>
      </c>
      <c r="E171" s="150" t="s">
        <v>2225</v>
      </c>
      <c r="F171" s="151" t="s">
        <v>2226</v>
      </c>
      <c r="G171" s="152" t="s">
        <v>727</v>
      </c>
      <c r="H171" s="153">
        <v>116.5</v>
      </c>
      <c r="I171" s="3"/>
      <c r="J171" s="154">
        <f>ROUND(I171*H171,2)</f>
        <v>0</v>
      </c>
      <c r="K171" s="151" t="s">
        <v>1</v>
      </c>
      <c r="L171" s="24"/>
      <c r="M171" s="155" t="s">
        <v>1</v>
      </c>
      <c r="N171" s="156" t="s">
        <v>33</v>
      </c>
      <c r="O171" s="157">
        <v>0</v>
      </c>
      <c r="P171" s="157">
        <f>O171*H171</f>
        <v>0</v>
      </c>
      <c r="Q171" s="157">
        <v>0</v>
      </c>
      <c r="R171" s="157">
        <f>Q171*H171</f>
        <v>0</v>
      </c>
      <c r="S171" s="157">
        <v>0</v>
      </c>
      <c r="T171" s="158">
        <f>S171*H171</f>
        <v>0</v>
      </c>
      <c r="AR171" s="159" t="s">
        <v>174</v>
      </c>
      <c r="AT171" s="159" t="s">
        <v>169</v>
      </c>
      <c r="AU171" s="159" t="s">
        <v>75</v>
      </c>
      <c r="AY171" s="12" t="s">
        <v>167</v>
      </c>
      <c r="BE171" s="160">
        <f>IF(N171="základní",J171,0)</f>
        <v>0</v>
      </c>
      <c r="BF171" s="160">
        <f>IF(N171="snížená",J171,0)</f>
        <v>0</v>
      </c>
      <c r="BG171" s="160">
        <f>IF(N171="zákl. přenesená",J171,0)</f>
        <v>0</v>
      </c>
      <c r="BH171" s="160">
        <f>IF(N171="sníž. přenesená",J171,0)</f>
        <v>0</v>
      </c>
      <c r="BI171" s="160">
        <f>IF(N171="nulová",J171,0)</f>
        <v>0</v>
      </c>
      <c r="BJ171" s="12" t="s">
        <v>75</v>
      </c>
      <c r="BK171" s="160">
        <f>ROUND(I171*H171,2)</f>
        <v>0</v>
      </c>
      <c r="BL171" s="12" t="s">
        <v>174</v>
      </c>
      <c r="BM171" s="159" t="s">
        <v>519</v>
      </c>
    </row>
    <row r="172" spans="2:47" s="96" customFormat="1" ht="19.5">
      <c r="B172" s="24"/>
      <c r="D172" s="161" t="s">
        <v>176</v>
      </c>
      <c r="F172" s="162" t="s">
        <v>2226</v>
      </c>
      <c r="L172" s="24"/>
      <c r="M172" s="163"/>
      <c r="N172" s="50"/>
      <c r="O172" s="50"/>
      <c r="P172" s="50"/>
      <c r="Q172" s="50"/>
      <c r="R172" s="50"/>
      <c r="S172" s="50"/>
      <c r="T172" s="51"/>
      <c r="AT172" s="12" t="s">
        <v>176</v>
      </c>
      <c r="AU172" s="12" t="s">
        <v>75</v>
      </c>
    </row>
    <row r="173" spans="2:65" s="96" customFormat="1" ht="16.5" customHeight="1">
      <c r="B173" s="24"/>
      <c r="C173" s="149" t="s">
        <v>344</v>
      </c>
      <c r="D173" s="149" t="s">
        <v>169</v>
      </c>
      <c r="E173" s="150" t="s">
        <v>2227</v>
      </c>
      <c r="F173" s="151" t="s">
        <v>2228</v>
      </c>
      <c r="G173" s="152" t="s">
        <v>727</v>
      </c>
      <c r="H173" s="153">
        <v>148.3</v>
      </c>
      <c r="I173" s="3"/>
      <c r="J173" s="154">
        <f>ROUND(I173*H173,2)</f>
        <v>0</v>
      </c>
      <c r="K173" s="151" t="s">
        <v>1</v>
      </c>
      <c r="L173" s="24"/>
      <c r="M173" s="155" t="s">
        <v>1</v>
      </c>
      <c r="N173" s="156" t="s">
        <v>33</v>
      </c>
      <c r="O173" s="157">
        <v>0</v>
      </c>
      <c r="P173" s="157">
        <f>O173*H173</f>
        <v>0</v>
      </c>
      <c r="Q173" s="157">
        <v>0</v>
      </c>
      <c r="R173" s="157">
        <f>Q173*H173</f>
        <v>0</v>
      </c>
      <c r="S173" s="157">
        <v>0</v>
      </c>
      <c r="T173" s="158">
        <f>S173*H173</f>
        <v>0</v>
      </c>
      <c r="AR173" s="159" t="s">
        <v>174</v>
      </c>
      <c r="AT173" s="159" t="s">
        <v>169</v>
      </c>
      <c r="AU173" s="159" t="s">
        <v>75</v>
      </c>
      <c r="AY173" s="12" t="s">
        <v>167</v>
      </c>
      <c r="BE173" s="160">
        <f>IF(N173="základní",J173,0)</f>
        <v>0</v>
      </c>
      <c r="BF173" s="160">
        <f>IF(N173="snížená",J173,0)</f>
        <v>0</v>
      </c>
      <c r="BG173" s="160">
        <f>IF(N173="zákl. přenesená",J173,0)</f>
        <v>0</v>
      </c>
      <c r="BH173" s="160">
        <f>IF(N173="sníž. přenesená",J173,0)</f>
        <v>0</v>
      </c>
      <c r="BI173" s="160">
        <f>IF(N173="nulová",J173,0)</f>
        <v>0</v>
      </c>
      <c r="BJ173" s="12" t="s">
        <v>75</v>
      </c>
      <c r="BK173" s="160">
        <f>ROUND(I173*H173,2)</f>
        <v>0</v>
      </c>
      <c r="BL173" s="12" t="s">
        <v>174</v>
      </c>
      <c r="BM173" s="159" t="s">
        <v>533</v>
      </c>
    </row>
    <row r="174" spans="2:47" s="96" customFormat="1" ht="12">
      <c r="B174" s="24"/>
      <c r="D174" s="161" t="s">
        <v>176</v>
      </c>
      <c r="F174" s="162" t="s">
        <v>2228</v>
      </c>
      <c r="L174" s="24"/>
      <c r="M174" s="163"/>
      <c r="N174" s="50"/>
      <c r="O174" s="50"/>
      <c r="P174" s="50"/>
      <c r="Q174" s="50"/>
      <c r="R174" s="50"/>
      <c r="S174" s="50"/>
      <c r="T174" s="51"/>
      <c r="AT174" s="12" t="s">
        <v>176</v>
      </c>
      <c r="AU174" s="12" t="s">
        <v>75</v>
      </c>
    </row>
    <row r="175" spans="2:65" s="96" customFormat="1" ht="16.5" customHeight="1">
      <c r="B175" s="24"/>
      <c r="C175" s="149" t="s">
        <v>364</v>
      </c>
      <c r="D175" s="149" t="s">
        <v>169</v>
      </c>
      <c r="E175" s="150" t="s">
        <v>2229</v>
      </c>
      <c r="F175" s="151" t="s">
        <v>2230</v>
      </c>
      <c r="G175" s="152" t="s">
        <v>727</v>
      </c>
      <c r="H175" s="153">
        <v>270</v>
      </c>
      <c r="I175" s="3"/>
      <c r="J175" s="154">
        <f>ROUND(I175*H175,2)</f>
        <v>0</v>
      </c>
      <c r="K175" s="151" t="s">
        <v>1</v>
      </c>
      <c r="L175" s="24"/>
      <c r="M175" s="155" t="s">
        <v>1</v>
      </c>
      <c r="N175" s="156" t="s">
        <v>33</v>
      </c>
      <c r="O175" s="157">
        <v>0</v>
      </c>
      <c r="P175" s="157">
        <f>O175*H175</f>
        <v>0</v>
      </c>
      <c r="Q175" s="157">
        <v>0</v>
      </c>
      <c r="R175" s="157">
        <f>Q175*H175</f>
        <v>0</v>
      </c>
      <c r="S175" s="157">
        <v>0</v>
      </c>
      <c r="T175" s="158">
        <f>S175*H175</f>
        <v>0</v>
      </c>
      <c r="AR175" s="159" t="s">
        <v>174</v>
      </c>
      <c r="AT175" s="159" t="s">
        <v>169</v>
      </c>
      <c r="AU175" s="159" t="s">
        <v>75</v>
      </c>
      <c r="AY175" s="12" t="s">
        <v>167</v>
      </c>
      <c r="BE175" s="160">
        <f>IF(N175="základní",J175,0)</f>
        <v>0</v>
      </c>
      <c r="BF175" s="160">
        <f>IF(N175="snížená",J175,0)</f>
        <v>0</v>
      </c>
      <c r="BG175" s="160">
        <f>IF(N175="zákl. přenesená",J175,0)</f>
        <v>0</v>
      </c>
      <c r="BH175" s="160">
        <f>IF(N175="sníž. přenesená",J175,0)</f>
        <v>0</v>
      </c>
      <c r="BI175" s="160">
        <f>IF(N175="nulová",J175,0)</f>
        <v>0</v>
      </c>
      <c r="BJ175" s="12" t="s">
        <v>75</v>
      </c>
      <c r="BK175" s="160">
        <f>ROUND(I175*H175,2)</f>
        <v>0</v>
      </c>
      <c r="BL175" s="12" t="s">
        <v>174</v>
      </c>
      <c r="BM175" s="159" t="s">
        <v>547</v>
      </c>
    </row>
    <row r="176" spans="2:47" s="96" customFormat="1" ht="12">
      <c r="B176" s="24"/>
      <c r="D176" s="161" t="s">
        <v>176</v>
      </c>
      <c r="F176" s="162" t="s">
        <v>2230</v>
      </c>
      <c r="L176" s="24"/>
      <c r="M176" s="163"/>
      <c r="N176" s="50"/>
      <c r="O176" s="50"/>
      <c r="P176" s="50"/>
      <c r="Q176" s="50"/>
      <c r="R176" s="50"/>
      <c r="S176" s="50"/>
      <c r="T176" s="51"/>
      <c r="AT176" s="12" t="s">
        <v>176</v>
      </c>
      <c r="AU176" s="12" t="s">
        <v>75</v>
      </c>
    </row>
    <row r="177" spans="2:65" s="96" customFormat="1" ht="16.5" customHeight="1">
      <c r="B177" s="24"/>
      <c r="C177" s="149" t="s">
        <v>370</v>
      </c>
      <c r="D177" s="149" t="s">
        <v>169</v>
      </c>
      <c r="E177" s="150" t="s">
        <v>2231</v>
      </c>
      <c r="F177" s="151" t="s">
        <v>2232</v>
      </c>
      <c r="G177" s="152" t="s">
        <v>727</v>
      </c>
      <c r="H177" s="153">
        <v>43.5</v>
      </c>
      <c r="I177" s="3"/>
      <c r="J177" s="154">
        <f>ROUND(I177*H177,2)</f>
        <v>0</v>
      </c>
      <c r="K177" s="151" t="s">
        <v>1</v>
      </c>
      <c r="L177" s="24"/>
      <c r="M177" s="155" t="s">
        <v>1</v>
      </c>
      <c r="N177" s="156" t="s">
        <v>33</v>
      </c>
      <c r="O177" s="157">
        <v>0</v>
      </c>
      <c r="P177" s="157">
        <f>O177*H177</f>
        <v>0</v>
      </c>
      <c r="Q177" s="157">
        <v>0</v>
      </c>
      <c r="R177" s="157">
        <f>Q177*H177</f>
        <v>0</v>
      </c>
      <c r="S177" s="157">
        <v>0</v>
      </c>
      <c r="T177" s="158">
        <f>S177*H177</f>
        <v>0</v>
      </c>
      <c r="AR177" s="159" t="s">
        <v>174</v>
      </c>
      <c r="AT177" s="159" t="s">
        <v>169</v>
      </c>
      <c r="AU177" s="159" t="s">
        <v>75</v>
      </c>
      <c r="AY177" s="12" t="s">
        <v>167</v>
      </c>
      <c r="BE177" s="160">
        <f>IF(N177="základní",J177,0)</f>
        <v>0</v>
      </c>
      <c r="BF177" s="160">
        <f>IF(N177="snížená",J177,0)</f>
        <v>0</v>
      </c>
      <c r="BG177" s="160">
        <f>IF(N177="zákl. přenesená",J177,0)</f>
        <v>0</v>
      </c>
      <c r="BH177" s="160">
        <f>IF(N177="sníž. přenesená",J177,0)</f>
        <v>0</v>
      </c>
      <c r="BI177" s="160">
        <f>IF(N177="nulová",J177,0)</f>
        <v>0</v>
      </c>
      <c r="BJ177" s="12" t="s">
        <v>75</v>
      </c>
      <c r="BK177" s="160">
        <f>ROUND(I177*H177,2)</f>
        <v>0</v>
      </c>
      <c r="BL177" s="12" t="s">
        <v>174</v>
      </c>
      <c r="BM177" s="159" t="s">
        <v>564</v>
      </c>
    </row>
    <row r="178" spans="2:47" s="96" customFormat="1" ht="12">
      <c r="B178" s="24"/>
      <c r="D178" s="161" t="s">
        <v>176</v>
      </c>
      <c r="F178" s="162" t="s">
        <v>2232</v>
      </c>
      <c r="L178" s="24"/>
      <c r="M178" s="163"/>
      <c r="N178" s="50"/>
      <c r="O178" s="50"/>
      <c r="P178" s="50"/>
      <c r="Q178" s="50"/>
      <c r="R178" s="50"/>
      <c r="S178" s="50"/>
      <c r="T178" s="51"/>
      <c r="AT178" s="12" t="s">
        <v>176</v>
      </c>
      <c r="AU178" s="12" t="s">
        <v>75</v>
      </c>
    </row>
    <row r="179" spans="2:65" s="96" customFormat="1" ht="16.5" customHeight="1">
      <c r="B179" s="24"/>
      <c r="C179" s="149" t="s">
        <v>377</v>
      </c>
      <c r="D179" s="149" t="s">
        <v>169</v>
      </c>
      <c r="E179" s="150" t="s">
        <v>1983</v>
      </c>
      <c r="F179" s="151" t="s">
        <v>1984</v>
      </c>
      <c r="G179" s="152" t="s">
        <v>727</v>
      </c>
      <c r="H179" s="153">
        <v>116.5</v>
      </c>
      <c r="I179" s="3"/>
      <c r="J179" s="154">
        <f>ROUND(I179*H179,2)</f>
        <v>0</v>
      </c>
      <c r="K179" s="151" t="s">
        <v>1</v>
      </c>
      <c r="L179" s="24"/>
      <c r="M179" s="155" t="s">
        <v>1</v>
      </c>
      <c r="N179" s="156" t="s">
        <v>33</v>
      </c>
      <c r="O179" s="157">
        <v>0</v>
      </c>
      <c r="P179" s="157">
        <f>O179*H179</f>
        <v>0</v>
      </c>
      <c r="Q179" s="157">
        <v>0</v>
      </c>
      <c r="R179" s="157">
        <f>Q179*H179</f>
        <v>0</v>
      </c>
      <c r="S179" s="157">
        <v>0</v>
      </c>
      <c r="T179" s="158">
        <f>S179*H179</f>
        <v>0</v>
      </c>
      <c r="AR179" s="159" t="s">
        <v>174</v>
      </c>
      <c r="AT179" s="159" t="s">
        <v>169</v>
      </c>
      <c r="AU179" s="159" t="s">
        <v>75</v>
      </c>
      <c r="AY179" s="12" t="s">
        <v>167</v>
      </c>
      <c r="BE179" s="160">
        <f>IF(N179="základní",J179,0)</f>
        <v>0</v>
      </c>
      <c r="BF179" s="160">
        <f>IF(N179="snížená",J179,0)</f>
        <v>0</v>
      </c>
      <c r="BG179" s="160">
        <f>IF(N179="zákl. přenesená",J179,0)</f>
        <v>0</v>
      </c>
      <c r="BH179" s="160">
        <f>IF(N179="sníž. přenesená",J179,0)</f>
        <v>0</v>
      </c>
      <c r="BI179" s="160">
        <f>IF(N179="nulová",J179,0)</f>
        <v>0</v>
      </c>
      <c r="BJ179" s="12" t="s">
        <v>75</v>
      </c>
      <c r="BK179" s="160">
        <f>ROUND(I179*H179,2)</f>
        <v>0</v>
      </c>
      <c r="BL179" s="12" t="s">
        <v>174</v>
      </c>
      <c r="BM179" s="159" t="s">
        <v>577</v>
      </c>
    </row>
    <row r="180" spans="2:47" s="96" customFormat="1" ht="12">
      <c r="B180" s="24"/>
      <c r="D180" s="161" t="s">
        <v>176</v>
      </c>
      <c r="F180" s="162" t="s">
        <v>1984</v>
      </c>
      <c r="L180" s="24"/>
      <c r="M180" s="163"/>
      <c r="N180" s="50"/>
      <c r="O180" s="50"/>
      <c r="P180" s="50"/>
      <c r="Q180" s="50"/>
      <c r="R180" s="50"/>
      <c r="S180" s="50"/>
      <c r="T180" s="51"/>
      <c r="AT180" s="12" t="s">
        <v>176</v>
      </c>
      <c r="AU180" s="12" t="s">
        <v>75</v>
      </c>
    </row>
    <row r="181" spans="2:63" s="137" customFormat="1" ht="25.9" customHeight="1">
      <c r="B181" s="136"/>
      <c r="D181" s="138" t="s">
        <v>67</v>
      </c>
      <c r="E181" s="139" t="s">
        <v>2187</v>
      </c>
      <c r="F181" s="139" t="s">
        <v>2188</v>
      </c>
      <c r="J181" s="140">
        <f>BK181</f>
        <v>0</v>
      </c>
      <c r="L181" s="136"/>
      <c r="M181" s="141"/>
      <c r="N181" s="142"/>
      <c r="O181" s="142"/>
      <c r="P181" s="143">
        <f>SUM(P182:P189)</f>
        <v>0</v>
      </c>
      <c r="Q181" s="142"/>
      <c r="R181" s="143">
        <f>SUM(R182:R189)</f>
        <v>0</v>
      </c>
      <c r="S181" s="142"/>
      <c r="T181" s="144">
        <f>SUM(T182:T189)</f>
        <v>0</v>
      </c>
      <c r="AR181" s="138" t="s">
        <v>75</v>
      </c>
      <c r="AT181" s="145" t="s">
        <v>67</v>
      </c>
      <c r="AU181" s="145" t="s">
        <v>68</v>
      </c>
      <c r="AY181" s="138" t="s">
        <v>167</v>
      </c>
      <c r="BK181" s="146">
        <f>SUM(BK182:BK189)</f>
        <v>0</v>
      </c>
    </row>
    <row r="182" spans="2:65" s="96" customFormat="1" ht="16.5" customHeight="1">
      <c r="B182" s="24"/>
      <c r="C182" s="149" t="s">
        <v>393</v>
      </c>
      <c r="D182" s="149" t="s">
        <v>169</v>
      </c>
      <c r="E182" s="150" t="s">
        <v>2233</v>
      </c>
      <c r="F182" s="151" t="s">
        <v>2234</v>
      </c>
      <c r="G182" s="152" t="s">
        <v>1907</v>
      </c>
      <c r="H182" s="153">
        <v>3</v>
      </c>
      <c r="I182" s="3"/>
      <c r="J182" s="154">
        <f>ROUND(I182*H182,2)</f>
        <v>0</v>
      </c>
      <c r="K182" s="151" t="s">
        <v>1</v>
      </c>
      <c r="L182" s="24"/>
      <c r="M182" s="155" t="s">
        <v>1</v>
      </c>
      <c r="N182" s="156" t="s">
        <v>33</v>
      </c>
      <c r="O182" s="157">
        <v>0</v>
      </c>
      <c r="P182" s="157">
        <f>O182*H182</f>
        <v>0</v>
      </c>
      <c r="Q182" s="157">
        <v>0</v>
      </c>
      <c r="R182" s="157">
        <f>Q182*H182</f>
        <v>0</v>
      </c>
      <c r="S182" s="157">
        <v>0</v>
      </c>
      <c r="T182" s="158">
        <f>S182*H182</f>
        <v>0</v>
      </c>
      <c r="AR182" s="159" t="s">
        <v>174</v>
      </c>
      <c r="AT182" s="159" t="s">
        <v>169</v>
      </c>
      <c r="AU182" s="159" t="s">
        <v>75</v>
      </c>
      <c r="AY182" s="12" t="s">
        <v>167</v>
      </c>
      <c r="BE182" s="160">
        <f>IF(N182="základní",J182,0)</f>
        <v>0</v>
      </c>
      <c r="BF182" s="160">
        <f>IF(N182="snížená",J182,0)</f>
        <v>0</v>
      </c>
      <c r="BG182" s="160">
        <f>IF(N182="zákl. přenesená",J182,0)</f>
        <v>0</v>
      </c>
      <c r="BH182" s="160">
        <f>IF(N182="sníž. přenesená",J182,0)</f>
        <v>0</v>
      </c>
      <c r="BI182" s="160">
        <f>IF(N182="nulová",J182,0)</f>
        <v>0</v>
      </c>
      <c r="BJ182" s="12" t="s">
        <v>75</v>
      </c>
      <c r="BK182" s="160">
        <f>ROUND(I182*H182,2)</f>
        <v>0</v>
      </c>
      <c r="BL182" s="12" t="s">
        <v>174</v>
      </c>
      <c r="BM182" s="159" t="s">
        <v>590</v>
      </c>
    </row>
    <row r="183" spans="2:47" s="96" customFormat="1" ht="12">
      <c r="B183" s="24"/>
      <c r="D183" s="161" t="s">
        <v>176</v>
      </c>
      <c r="F183" s="162" t="s">
        <v>2234</v>
      </c>
      <c r="L183" s="24"/>
      <c r="M183" s="163"/>
      <c r="N183" s="50"/>
      <c r="O183" s="50"/>
      <c r="P183" s="50"/>
      <c r="Q183" s="50"/>
      <c r="R183" s="50"/>
      <c r="S183" s="50"/>
      <c r="T183" s="51"/>
      <c r="AT183" s="12" t="s">
        <v>176</v>
      </c>
      <c r="AU183" s="12" t="s">
        <v>75</v>
      </c>
    </row>
    <row r="184" spans="2:65" s="96" customFormat="1" ht="24" customHeight="1">
      <c r="B184" s="24"/>
      <c r="C184" s="149" t="s">
        <v>403</v>
      </c>
      <c r="D184" s="149" t="s">
        <v>169</v>
      </c>
      <c r="E184" s="150" t="s">
        <v>2235</v>
      </c>
      <c r="F184" s="151" t="s">
        <v>2236</v>
      </c>
      <c r="G184" s="152" t="s">
        <v>508</v>
      </c>
      <c r="H184" s="153">
        <v>3</v>
      </c>
      <c r="I184" s="3"/>
      <c r="J184" s="154">
        <f>ROUND(I184*H184,2)</f>
        <v>0</v>
      </c>
      <c r="K184" s="151" t="s">
        <v>1</v>
      </c>
      <c r="L184" s="24"/>
      <c r="M184" s="155" t="s">
        <v>1</v>
      </c>
      <c r="N184" s="156" t="s">
        <v>33</v>
      </c>
      <c r="O184" s="157">
        <v>0</v>
      </c>
      <c r="P184" s="157">
        <f>O184*H184</f>
        <v>0</v>
      </c>
      <c r="Q184" s="157">
        <v>0</v>
      </c>
      <c r="R184" s="157">
        <f>Q184*H184</f>
        <v>0</v>
      </c>
      <c r="S184" s="157">
        <v>0</v>
      </c>
      <c r="T184" s="158">
        <f>S184*H184</f>
        <v>0</v>
      </c>
      <c r="AR184" s="159" t="s">
        <v>174</v>
      </c>
      <c r="AT184" s="159" t="s">
        <v>169</v>
      </c>
      <c r="AU184" s="159" t="s">
        <v>75</v>
      </c>
      <c r="AY184" s="12" t="s">
        <v>167</v>
      </c>
      <c r="BE184" s="160">
        <f>IF(N184="základní",J184,0)</f>
        <v>0</v>
      </c>
      <c r="BF184" s="160">
        <f>IF(N184="snížená",J184,0)</f>
        <v>0</v>
      </c>
      <c r="BG184" s="160">
        <f>IF(N184="zákl. přenesená",J184,0)</f>
        <v>0</v>
      </c>
      <c r="BH184" s="160">
        <f>IF(N184="sníž. přenesená",J184,0)</f>
        <v>0</v>
      </c>
      <c r="BI184" s="160">
        <f>IF(N184="nulová",J184,0)</f>
        <v>0</v>
      </c>
      <c r="BJ184" s="12" t="s">
        <v>75</v>
      </c>
      <c r="BK184" s="160">
        <f>ROUND(I184*H184,2)</f>
        <v>0</v>
      </c>
      <c r="BL184" s="12" t="s">
        <v>174</v>
      </c>
      <c r="BM184" s="159" t="s">
        <v>612</v>
      </c>
    </row>
    <row r="185" spans="2:47" s="96" customFormat="1" ht="19.5">
      <c r="B185" s="24"/>
      <c r="D185" s="161" t="s">
        <v>176</v>
      </c>
      <c r="F185" s="162" t="s">
        <v>2236</v>
      </c>
      <c r="L185" s="24"/>
      <c r="M185" s="163"/>
      <c r="N185" s="50"/>
      <c r="O185" s="50"/>
      <c r="P185" s="50"/>
      <c r="Q185" s="50"/>
      <c r="R185" s="50"/>
      <c r="S185" s="50"/>
      <c r="T185" s="51"/>
      <c r="AT185" s="12" t="s">
        <v>176</v>
      </c>
      <c r="AU185" s="12" t="s">
        <v>75</v>
      </c>
    </row>
    <row r="186" spans="2:65" s="96" customFormat="1" ht="16.5" customHeight="1">
      <c r="B186" s="24"/>
      <c r="C186" s="149" t="s">
        <v>416</v>
      </c>
      <c r="D186" s="149" t="s">
        <v>169</v>
      </c>
      <c r="E186" s="150" t="s">
        <v>2237</v>
      </c>
      <c r="F186" s="151" t="s">
        <v>2238</v>
      </c>
      <c r="G186" s="152" t="s">
        <v>727</v>
      </c>
      <c r="H186" s="153">
        <v>578.3</v>
      </c>
      <c r="I186" s="3"/>
      <c r="J186" s="154">
        <f>ROUND(I186*H186,2)</f>
        <v>0</v>
      </c>
      <c r="K186" s="151" t="s">
        <v>1</v>
      </c>
      <c r="L186" s="24"/>
      <c r="M186" s="155" t="s">
        <v>1</v>
      </c>
      <c r="N186" s="156" t="s">
        <v>33</v>
      </c>
      <c r="O186" s="157">
        <v>0</v>
      </c>
      <c r="P186" s="157">
        <f>O186*H186</f>
        <v>0</v>
      </c>
      <c r="Q186" s="157">
        <v>0</v>
      </c>
      <c r="R186" s="157">
        <f>Q186*H186</f>
        <v>0</v>
      </c>
      <c r="S186" s="157">
        <v>0</v>
      </c>
      <c r="T186" s="158">
        <f>S186*H186</f>
        <v>0</v>
      </c>
      <c r="AR186" s="159" t="s">
        <v>174</v>
      </c>
      <c r="AT186" s="159" t="s">
        <v>169</v>
      </c>
      <c r="AU186" s="159" t="s">
        <v>75</v>
      </c>
      <c r="AY186" s="12" t="s">
        <v>167</v>
      </c>
      <c r="BE186" s="160">
        <f>IF(N186="základní",J186,0)</f>
        <v>0</v>
      </c>
      <c r="BF186" s="160">
        <f>IF(N186="snížená",J186,0)</f>
        <v>0</v>
      </c>
      <c r="BG186" s="160">
        <f>IF(N186="zákl. přenesená",J186,0)</f>
        <v>0</v>
      </c>
      <c r="BH186" s="160">
        <f>IF(N186="sníž. přenesená",J186,0)</f>
        <v>0</v>
      </c>
      <c r="BI186" s="160">
        <f>IF(N186="nulová",J186,0)</f>
        <v>0</v>
      </c>
      <c r="BJ186" s="12" t="s">
        <v>75</v>
      </c>
      <c r="BK186" s="160">
        <f>ROUND(I186*H186,2)</f>
        <v>0</v>
      </c>
      <c r="BL186" s="12" t="s">
        <v>174</v>
      </c>
      <c r="BM186" s="159" t="s">
        <v>625</v>
      </c>
    </row>
    <row r="187" spans="2:47" s="96" customFormat="1" ht="12">
      <c r="B187" s="24"/>
      <c r="D187" s="161" t="s">
        <v>176</v>
      </c>
      <c r="F187" s="162" t="s">
        <v>2238</v>
      </c>
      <c r="L187" s="24"/>
      <c r="M187" s="163"/>
      <c r="N187" s="50"/>
      <c r="O187" s="50"/>
      <c r="P187" s="50"/>
      <c r="Q187" s="50"/>
      <c r="R187" s="50"/>
      <c r="S187" s="50"/>
      <c r="T187" s="51"/>
      <c r="AT187" s="12" t="s">
        <v>176</v>
      </c>
      <c r="AU187" s="12" t="s">
        <v>75</v>
      </c>
    </row>
    <row r="188" spans="2:65" s="96" customFormat="1" ht="16.5" customHeight="1">
      <c r="B188" s="24"/>
      <c r="C188" s="149" t="s">
        <v>423</v>
      </c>
      <c r="D188" s="149" t="s">
        <v>169</v>
      </c>
      <c r="E188" s="150" t="s">
        <v>2239</v>
      </c>
      <c r="F188" s="151" t="s">
        <v>2240</v>
      </c>
      <c r="G188" s="152" t="s">
        <v>941</v>
      </c>
      <c r="H188" s="153">
        <v>4</v>
      </c>
      <c r="I188" s="3"/>
      <c r="J188" s="154">
        <f>ROUND(I188*H188,2)</f>
        <v>0</v>
      </c>
      <c r="K188" s="151" t="s">
        <v>1</v>
      </c>
      <c r="L188" s="24"/>
      <c r="M188" s="155" t="s">
        <v>1</v>
      </c>
      <c r="N188" s="156" t="s">
        <v>33</v>
      </c>
      <c r="O188" s="157">
        <v>0</v>
      </c>
      <c r="P188" s="157">
        <f>O188*H188</f>
        <v>0</v>
      </c>
      <c r="Q188" s="157">
        <v>0</v>
      </c>
      <c r="R188" s="157">
        <f>Q188*H188</f>
        <v>0</v>
      </c>
      <c r="S188" s="157">
        <v>0</v>
      </c>
      <c r="T188" s="158">
        <f>S188*H188</f>
        <v>0</v>
      </c>
      <c r="AR188" s="159" t="s">
        <v>174</v>
      </c>
      <c r="AT188" s="159" t="s">
        <v>169</v>
      </c>
      <c r="AU188" s="159" t="s">
        <v>75</v>
      </c>
      <c r="AY188" s="12" t="s">
        <v>167</v>
      </c>
      <c r="BE188" s="160">
        <f>IF(N188="základní",J188,0)</f>
        <v>0</v>
      </c>
      <c r="BF188" s="160">
        <f>IF(N188="snížená",J188,0)</f>
        <v>0</v>
      </c>
      <c r="BG188" s="160">
        <f>IF(N188="zákl. přenesená",J188,0)</f>
        <v>0</v>
      </c>
      <c r="BH188" s="160">
        <f>IF(N188="sníž. přenesená",J188,0)</f>
        <v>0</v>
      </c>
      <c r="BI188" s="160">
        <f>IF(N188="nulová",J188,0)</f>
        <v>0</v>
      </c>
      <c r="BJ188" s="12" t="s">
        <v>75</v>
      </c>
      <c r="BK188" s="160">
        <f>ROUND(I188*H188,2)</f>
        <v>0</v>
      </c>
      <c r="BL188" s="12" t="s">
        <v>174</v>
      </c>
      <c r="BM188" s="159" t="s">
        <v>637</v>
      </c>
    </row>
    <row r="189" spans="2:47" s="96" customFormat="1" ht="12">
      <c r="B189" s="24"/>
      <c r="D189" s="161" t="s">
        <v>176</v>
      </c>
      <c r="F189" s="162" t="s">
        <v>2240</v>
      </c>
      <c r="L189" s="24"/>
      <c r="M189" s="163"/>
      <c r="N189" s="50"/>
      <c r="O189" s="50"/>
      <c r="P189" s="50"/>
      <c r="Q189" s="50"/>
      <c r="R189" s="50"/>
      <c r="S189" s="50"/>
      <c r="T189" s="51"/>
      <c r="AT189" s="12" t="s">
        <v>176</v>
      </c>
      <c r="AU189" s="12" t="s">
        <v>75</v>
      </c>
    </row>
    <row r="190" spans="2:63" s="137" customFormat="1" ht="25.9" customHeight="1">
      <c r="B190" s="136"/>
      <c r="D190" s="138" t="s">
        <v>67</v>
      </c>
      <c r="E190" s="139" t="s">
        <v>2183</v>
      </c>
      <c r="F190" s="139" t="s">
        <v>2184</v>
      </c>
      <c r="J190" s="140">
        <f>BK190</f>
        <v>0</v>
      </c>
      <c r="L190" s="136"/>
      <c r="M190" s="141"/>
      <c r="N190" s="142"/>
      <c r="O190" s="142"/>
      <c r="P190" s="143">
        <f>SUM(P191:P218)</f>
        <v>0</v>
      </c>
      <c r="Q190" s="142"/>
      <c r="R190" s="143">
        <f>SUM(R191:R218)</f>
        <v>0</v>
      </c>
      <c r="S190" s="142"/>
      <c r="T190" s="144">
        <f>SUM(T191:T218)</f>
        <v>0</v>
      </c>
      <c r="AR190" s="138" t="s">
        <v>75</v>
      </c>
      <c r="AT190" s="145" t="s">
        <v>67</v>
      </c>
      <c r="AU190" s="145" t="s">
        <v>68</v>
      </c>
      <c r="AY190" s="138" t="s">
        <v>167</v>
      </c>
      <c r="BK190" s="146">
        <f>SUM(BK191:BK218)</f>
        <v>0</v>
      </c>
    </row>
    <row r="191" spans="2:65" s="96" customFormat="1" ht="16.5" customHeight="1">
      <c r="B191" s="24"/>
      <c r="C191" s="149" t="s">
        <v>428</v>
      </c>
      <c r="D191" s="149" t="s">
        <v>169</v>
      </c>
      <c r="E191" s="150" t="s">
        <v>2241</v>
      </c>
      <c r="F191" s="151" t="s">
        <v>2242</v>
      </c>
      <c r="G191" s="152" t="s">
        <v>1907</v>
      </c>
      <c r="H191" s="153">
        <v>2</v>
      </c>
      <c r="I191" s="3"/>
      <c r="J191" s="154">
        <f>ROUND(I191*H191,2)</f>
        <v>0</v>
      </c>
      <c r="K191" s="151" t="s">
        <v>1</v>
      </c>
      <c r="L191" s="24"/>
      <c r="M191" s="155" t="s">
        <v>1</v>
      </c>
      <c r="N191" s="156" t="s">
        <v>33</v>
      </c>
      <c r="O191" s="157">
        <v>0</v>
      </c>
      <c r="P191" s="157">
        <f>O191*H191</f>
        <v>0</v>
      </c>
      <c r="Q191" s="157">
        <v>0</v>
      </c>
      <c r="R191" s="157">
        <f>Q191*H191</f>
        <v>0</v>
      </c>
      <c r="S191" s="157">
        <v>0</v>
      </c>
      <c r="T191" s="158">
        <f>S191*H191</f>
        <v>0</v>
      </c>
      <c r="AR191" s="159" t="s">
        <v>174</v>
      </c>
      <c r="AT191" s="159" t="s">
        <v>169</v>
      </c>
      <c r="AU191" s="159" t="s">
        <v>75</v>
      </c>
      <c r="AY191" s="12" t="s">
        <v>167</v>
      </c>
      <c r="BE191" s="160">
        <f>IF(N191="základní",J191,0)</f>
        <v>0</v>
      </c>
      <c r="BF191" s="160">
        <f>IF(N191="snížená",J191,0)</f>
        <v>0</v>
      </c>
      <c r="BG191" s="160">
        <f>IF(N191="zákl. přenesená",J191,0)</f>
        <v>0</v>
      </c>
      <c r="BH191" s="160">
        <f>IF(N191="sníž. přenesená",J191,0)</f>
        <v>0</v>
      </c>
      <c r="BI191" s="160">
        <f>IF(N191="nulová",J191,0)</f>
        <v>0</v>
      </c>
      <c r="BJ191" s="12" t="s">
        <v>75</v>
      </c>
      <c r="BK191" s="160">
        <f>ROUND(I191*H191,2)</f>
        <v>0</v>
      </c>
      <c r="BL191" s="12" t="s">
        <v>174</v>
      </c>
      <c r="BM191" s="159" t="s">
        <v>647</v>
      </c>
    </row>
    <row r="192" spans="2:47" s="96" customFormat="1" ht="12">
      <c r="B192" s="24"/>
      <c r="D192" s="161" t="s">
        <v>176</v>
      </c>
      <c r="F192" s="162" t="s">
        <v>2242</v>
      </c>
      <c r="L192" s="24"/>
      <c r="M192" s="163"/>
      <c r="N192" s="50"/>
      <c r="O192" s="50"/>
      <c r="P192" s="50"/>
      <c r="Q192" s="50"/>
      <c r="R192" s="50"/>
      <c r="S192" s="50"/>
      <c r="T192" s="51"/>
      <c r="AT192" s="12" t="s">
        <v>176</v>
      </c>
      <c r="AU192" s="12" t="s">
        <v>75</v>
      </c>
    </row>
    <row r="193" spans="2:65" s="96" customFormat="1" ht="24" customHeight="1">
      <c r="B193" s="24"/>
      <c r="C193" s="149" t="s">
        <v>435</v>
      </c>
      <c r="D193" s="149" t="s">
        <v>169</v>
      </c>
      <c r="E193" s="150" t="s">
        <v>2243</v>
      </c>
      <c r="F193" s="151" t="s">
        <v>2244</v>
      </c>
      <c r="G193" s="152" t="s">
        <v>1907</v>
      </c>
      <c r="H193" s="153">
        <v>9</v>
      </c>
      <c r="I193" s="3"/>
      <c r="J193" s="154">
        <f>ROUND(I193*H193,2)</f>
        <v>0</v>
      </c>
      <c r="K193" s="151" t="s">
        <v>1</v>
      </c>
      <c r="L193" s="24"/>
      <c r="M193" s="155" t="s">
        <v>1</v>
      </c>
      <c r="N193" s="156" t="s">
        <v>33</v>
      </c>
      <c r="O193" s="157">
        <v>0</v>
      </c>
      <c r="P193" s="157">
        <f>O193*H193</f>
        <v>0</v>
      </c>
      <c r="Q193" s="157">
        <v>0</v>
      </c>
      <c r="R193" s="157">
        <f>Q193*H193</f>
        <v>0</v>
      </c>
      <c r="S193" s="157">
        <v>0</v>
      </c>
      <c r="T193" s="158">
        <f>S193*H193</f>
        <v>0</v>
      </c>
      <c r="AR193" s="159" t="s">
        <v>174</v>
      </c>
      <c r="AT193" s="159" t="s">
        <v>169</v>
      </c>
      <c r="AU193" s="159" t="s">
        <v>75</v>
      </c>
      <c r="AY193" s="12" t="s">
        <v>167</v>
      </c>
      <c r="BE193" s="160">
        <f>IF(N193="základní",J193,0)</f>
        <v>0</v>
      </c>
      <c r="BF193" s="160">
        <f>IF(N193="snížená",J193,0)</f>
        <v>0</v>
      </c>
      <c r="BG193" s="160">
        <f>IF(N193="zákl. přenesená",J193,0)</f>
        <v>0</v>
      </c>
      <c r="BH193" s="160">
        <f>IF(N193="sníž. přenesená",J193,0)</f>
        <v>0</v>
      </c>
      <c r="BI193" s="160">
        <f>IF(N193="nulová",J193,0)</f>
        <v>0</v>
      </c>
      <c r="BJ193" s="12" t="s">
        <v>75</v>
      </c>
      <c r="BK193" s="160">
        <f>ROUND(I193*H193,2)</f>
        <v>0</v>
      </c>
      <c r="BL193" s="12" t="s">
        <v>174</v>
      </c>
      <c r="BM193" s="159" t="s">
        <v>657</v>
      </c>
    </row>
    <row r="194" spans="2:47" s="96" customFormat="1" ht="12">
      <c r="B194" s="24"/>
      <c r="D194" s="161" t="s">
        <v>176</v>
      </c>
      <c r="F194" s="162" t="s">
        <v>2244</v>
      </c>
      <c r="L194" s="24"/>
      <c r="M194" s="163"/>
      <c r="N194" s="50"/>
      <c r="O194" s="50"/>
      <c r="P194" s="50"/>
      <c r="Q194" s="50"/>
      <c r="R194" s="50"/>
      <c r="S194" s="50"/>
      <c r="T194" s="51"/>
      <c r="AT194" s="12" t="s">
        <v>176</v>
      </c>
      <c r="AU194" s="12" t="s">
        <v>75</v>
      </c>
    </row>
    <row r="195" spans="2:65" s="96" customFormat="1" ht="16.5" customHeight="1">
      <c r="B195" s="24"/>
      <c r="C195" s="149" t="s">
        <v>442</v>
      </c>
      <c r="D195" s="149" t="s">
        <v>169</v>
      </c>
      <c r="E195" s="150" t="s">
        <v>2245</v>
      </c>
      <c r="F195" s="151" t="s">
        <v>2246</v>
      </c>
      <c r="G195" s="152" t="s">
        <v>1907</v>
      </c>
      <c r="H195" s="153">
        <v>4</v>
      </c>
      <c r="I195" s="3"/>
      <c r="J195" s="154">
        <f>ROUND(I195*H195,2)</f>
        <v>0</v>
      </c>
      <c r="K195" s="151" t="s">
        <v>1</v>
      </c>
      <c r="L195" s="24"/>
      <c r="M195" s="155" t="s">
        <v>1</v>
      </c>
      <c r="N195" s="156" t="s">
        <v>33</v>
      </c>
      <c r="O195" s="157">
        <v>0</v>
      </c>
      <c r="P195" s="157">
        <f>O195*H195</f>
        <v>0</v>
      </c>
      <c r="Q195" s="157">
        <v>0</v>
      </c>
      <c r="R195" s="157">
        <f>Q195*H195</f>
        <v>0</v>
      </c>
      <c r="S195" s="157">
        <v>0</v>
      </c>
      <c r="T195" s="158">
        <f>S195*H195</f>
        <v>0</v>
      </c>
      <c r="AR195" s="159" t="s">
        <v>174</v>
      </c>
      <c r="AT195" s="159" t="s">
        <v>169</v>
      </c>
      <c r="AU195" s="159" t="s">
        <v>75</v>
      </c>
      <c r="AY195" s="12" t="s">
        <v>167</v>
      </c>
      <c r="BE195" s="160">
        <f>IF(N195="základní",J195,0)</f>
        <v>0</v>
      </c>
      <c r="BF195" s="160">
        <f>IF(N195="snížená",J195,0)</f>
        <v>0</v>
      </c>
      <c r="BG195" s="160">
        <f>IF(N195="zákl. přenesená",J195,0)</f>
        <v>0</v>
      </c>
      <c r="BH195" s="160">
        <f>IF(N195="sníž. přenesená",J195,0)</f>
        <v>0</v>
      </c>
      <c r="BI195" s="160">
        <f>IF(N195="nulová",J195,0)</f>
        <v>0</v>
      </c>
      <c r="BJ195" s="12" t="s">
        <v>75</v>
      </c>
      <c r="BK195" s="160">
        <f>ROUND(I195*H195,2)</f>
        <v>0</v>
      </c>
      <c r="BL195" s="12" t="s">
        <v>174</v>
      </c>
      <c r="BM195" s="159" t="s">
        <v>669</v>
      </c>
    </row>
    <row r="196" spans="2:47" s="96" customFormat="1" ht="12">
      <c r="B196" s="24"/>
      <c r="D196" s="161" t="s">
        <v>176</v>
      </c>
      <c r="F196" s="162" t="s">
        <v>2246</v>
      </c>
      <c r="L196" s="24"/>
      <c r="M196" s="163"/>
      <c r="N196" s="50"/>
      <c r="O196" s="50"/>
      <c r="P196" s="50"/>
      <c r="Q196" s="50"/>
      <c r="R196" s="50"/>
      <c r="S196" s="50"/>
      <c r="T196" s="51"/>
      <c r="AT196" s="12" t="s">
        <v>176</v>
      </c>
      <c r="AU196" s="12" t="s">
        <v>75</v>
      </c>
    </row>
    <row r="197" spans="2:65" s="96" customFormat="1" ht="16.5" customHeight="1">
      <c r="B197" s="24"/>
      <c r="C197" s="149" t="s">
        <v>447</v>
      </c>
      <c r="D197" s="149" t="s">
        <v>169</v>
      </c>
      <c r="E197" s="150" t="s">
        <v>2247</v>
      </c>
      <c r="F197" s="151" t="s">
        <v>2248</v>
      </c>
      <c r="G197" s="152" t="s">
        <v>1907</v>
      </c>
      <c r="H197" s="153">
        <v>1</v>
      </c>
      <c r="I197" s="3"/>
      <c r="J197" s="154">
        <f>ROUND(I197*H197,2)</f>
        <v>0</v>
      </c>
      <c r="K197" s="151" t="s">
        <v>1</v>
      </c>
      <c r="L197" s="24"/>
      <c r="M197" s="155" t="s">
        <v>1</v>
      </c>
      <c r="N197" s="156" t="s">
        <v>33</v>
      </c>
      <c r="O197" s="157">
        <v>0</v>
      </c>
      <c r="P197" s="157">
        <f>O197*H197</f>
        <v>0</v>
      </c>
      <c r="Q197" s="157">
        <v>0</v>
      </c>
      <c r="R197" s="157">
        <f>Q197*H197</f>
        <v>0</v>
      </c>
      <c r="S197" s="157">
        <v>0</v>
      </c>
      <c r="T197" s="158">
        <f>S197*H197</f>
        <v>0</v>
      </c>
      <c r="AR197" s="159" t="s">
        <v>174</v>
      </c>
      <c r="AT197" s="159" t="s">
        <v>169</v>
      </c>
      <c r="AU197" s="159" t="s">
        <v>75</v>
      </c>
      <c r="AY197" s="12" t="s">
        <v>167</v>
      </c>
      <c r="BE197" s="160">
        <f>IF(N197="základní",J197,0)</f>
        <v>0</v>
      </c>
      <c r="BF197" s="160">
        <f>IF(N197="snížená",J197,0)</f>
        <v>0</v>
      </c>
      <c r="BG197" s="160">
        <f>IF(N197="zákl. přenesená",J197,0)</f>
        <v>0</v>
      </c>
      <c r="BH197" s="160">
        <f>IF(N197="sníž. přenesená",J197,0)</f>
        <v>0</v>
      </c>
      <c r="BI197" s="160">
        <f>IF(N197="nulová",J197,0)</f>
        <v>0</v>
      </c>
      <c r="BJ197" s="12" t="s">
        <v>75</v>
      </c>
      <c r="BK197" s="160">
        <f>ROUND(I197*H197,2)</f>
        <v>0</v>
      </c>
      <c r="BL197" s="12" t="s">
        <v>174</v>
      </c>
      <c r="BM197" s="159" t="s">
        <v>686</v>
      </c>
    </row>
    <row r="198" spans="2:47" s="96" customFormat="1" ht="12">
      <c r="B198" s="24"/>
      <c r="D198" s="161" t="s">
        <v>176</v>
      </c>
      <c r="F198" s="162" t="s">
        <v>2248</v>
      </c>
      <c r="L198" s="24"/>
      <c r="M198" s="163"/>
      <c r="N198" s="50"/>
      <c r="O198" s="50"/>
      <c r="P198" s="50"/>
      <c r="Q198" s="50"/>
      <c r="R198" s="50"/>
      <c r="S198" s="50"/>
      <c r="T198" s="51"/>
      <c r="AT198" s="12" t="s">
        <v>176</v>
      </c>
      <c r="AU198" s="12" t="s">
        <v>75</v>
      </c>
    </row>
    <row r="199" spans="2:65" s="96" customFormat="1" ht="16.5" customHeight="1">
      <c r="B199" s="24"/>
      <c r="C199" s="149" t="s">
        <v>452</v>
      </c>
      <c r="D199" s="149" t="s">
        <v>169</v>
      </c>
      <c r="E199" s="150" t="s">
        <v>2249</v>
      </c>
      <c r="F199" s="151" t="s">
        <v>2250</v>
      </c>
      <c r="G199" s="152" t="s">
        <v>1907</v>
      </c>
      <c r="H199" s="153">
        <v>1</v>
      </c>
      <c r="I199" s="3"/>
      <c r="J199" s="154">
        <f>ROUND(I199*H199,2)</f>
        <v>0</v>
      </c>
      <c r="K199" s="151" t="s">
        <v>1</v>
      </c>
      <c r="L199" s="24"/>
      <c r="M199" s="155" t="s">
        <v>1</v>
      </c>
      <c r="N199" s="156" t="s">
        <v>33</v>
      </c>
      <c r="O199" s="157">
        <v>0</v>
      </c>
      <c r="P199" s="157">
        <f>O199*H199</f>
        <v>0</v>
      </c>
      <c r="Q199" s="157">
        <v>0</v>
      </c>
      <c r="R199" s="157">
        <f>Q199*H199</f>
        <v>0</v>
      </c>
      <c r="S199" s="157">
        <v>0</v>
      </c>
      <c r="T199" s="158">
        <f>S199*H199</f>
        <v>0</v>
      </c>
      <c r="AR199" s="159" t="s">
        <v>174</v>
      </c>
      <c r="AT199" s="159" t="s">
        <v>169</v>
      </c>
      <c r="AU199" s="159" t="s">
        <v>75</v>
      </c>
      <c r="AY199" s="12" t="s">
        <v>167</v>
      </c>
      <c r="BE199" s="160">
        <f>IF(N199="základní",J199,0)</f>
        <v>0</v>
      </c>
      <c r="BF199" s="160">
        <f>IF(N199="snížená",J199,0)</f>
        <v>0</v>
      </c>
      <c r="BG199" s="160">
        <f>IF(N199="zákl. přenesená",J199,0)</f>
        <v>0</v>
      </c>
      <c r="BH199" s="160">
        <f>IF(N199="sníž. přenesená",J199,0)</f>
        <v>0</v>
      </c>
      <c r="BI199" s="160">
        <f>IF(N199="nulová",J199,0)</f>
        <v>0</v>
      </c>
      <c r="BJ199" s="12" t="s">
        <v>75</v>
      </c>
      <c r="BK199" s="160">
        <f>ROUND(I199*H199,2)</f>
        <v>0</v>
      </c>
      <c r="BL199" s="12" t="s">
        <v>174</v>
      </c>
      <c r="BM199" s="159" t="s">
        <v>701</v>
      </c>
    </row>
    <row r="200" spans="2:47" s="96" customFormat="1" ht="12">
      <c r="B200" s="24"/>
      <c r="D200" s="161" t="s">
        <v>176</v>
      </c>
      <c r="F200" s="162" t="s">
        <v>2250</v>
      </c>
      <c r="L200" s="24"/>
      <c r="M200" s="163"/>
      <c r="N200" s="50"/>
      <c r="O200" s="50"/>
      <c r="P200" s="50"/>
      <c r="Q200" s="50"/>
      <c r="R200" s="50"/>
      <c r="S200" s="50"/>
      <c r="T200" s="51"/>
      <c r="AT200" s="12" t="s">
        <v>176</v>
      </c>
      <c r="AU200" s="12" t="s">
        <v>75</v>
      </c>
    </row>
    <row r="201" spans="2:65" s="96" customFormat="1" ht="16.5" customHeight="1">
      <c r="B201" s="24"/>
      <c r="C201" s="149" t="s">
        <v>459</v>
      </c>
      <c r="D201" s="149" t="s">
        <v>169</v>
      </c>
      <c r="E201" s="150" t="s">
        <v>2251</v>
      </c>
      <c r="F201" s="151" t="s">
        <v>2252</v>
      </c>
      <c r="G201" s="152" t="s">
        <v>508</v>
      </c>
      <c r="H201" s="153">
        <v>9</v>
      </c>
      <c r="I201" s="3"/>
      <c r="J201" s="154">
        <f>ROUND(I201*H201,2)</f>
        <v>0</v>
      </c>
      <c r="K201" s="151" t="s">
        <v>1</v>
      </c>
      <c r="L201" s="24"/>
      <c r="M201" s="155" t="s">
        <v>1</v>
      </c>
      <c r="N201" s="156" t="s">
        <v>33</v>
      </c>
      <c r="O201" s="157">
        <v>0</v>
      </c>
      <c r="P201" s="157">
        <f>O201*H201</f>
        <v>0</v>
      </c>
      <c r="Q201" s="157">
        <v>0</v>
      </c>
      <c r="R201" s="157">
        <f>Q201*H201</f>
        <v>0</v>
      </c>
      <c r="S201" s="157">
        <v>0</v>
      </c>
      <c r="T201" s="158">
        <f>S201*H201</f>
        <v>0</v>
      </c>
      <c r="AR201" s="159" t="s">
        <v>174</v>
      </c>
      <c r="AT201" s="159" t="s">
        <v>169</v>
      </c>
      <c r="AU201" s="159" t="s">
        <v>75</v>
      </c>
      <c r="AY201" s="12" t="s">
        <v>167</v>
      </c>
      <c r="BE201" s="160">
        <f>IF(N201="základní",J201,0)</f>
        <v>0</v>
      </c>
      <c r="BF201" s="160">
        <f>IF(N201="snížená",J201,0)</f>
        <v>0</v>
      </c>
      <c r="BG201" s="160">
        <f>IF(N201="zákl. přenesená",J201,0)</f>
        <v>0</v>
      </c>
      <c r="BH201" s="160">
        <f>IF(N201="sníž. přenesená",J201,0)</f>
        <v>0</v>
      </c>
      <c r="BI201" s="160">
        <f>IF(N201="nulová",J201,0)</f>
        <v>0</v>
      </c>
      <c r="BJ201" s="12" t="s">
        <v>75</v>
      </c>
      <c r="BK201" s="160">
        <f>ROUND(I201*H201,2)</f>
        <v>0</v>
      </c>
      <c r="BL201" s="12" t="s">
        <v>174</v>
      </c>
      <c r="BM201" s="159" t="s">
        <v>716</v>
      </c>
    </row>
    <row r="202" spans="2:47" s="96" customFormat="1" ht="12">
      <c r="B202" s="24"/>
      <c r="D202" s="161" t="s">
        <v>176</v>
      </c>
      <c r="F202" s="162" t="s">
        <v>2252</v>
      </c>
      <c r="L202" s="24"/>
      <c r="M202" s="163"/>
      <c r="N202" s="50"/>
      <c r="O202" s="50"/>
      <c r="P202" s="50"/>
      <c r="Q202" s="50"/>
      <c r="R202" s="50"/>
      <c r="S202" s="50"/>
      <c r="T202" s="51"/>
      <c r="AT202" s="12" t="s">
        <v>176</v>
      </c>
      <c r="AU202" s="12" t="s">
        <v>75</v>
      </c>
    </row>
    <row r="203" spans="2:65" s="96" customFormat="1" ht="24" customHeight="1">
      <c r="B203" s="24"/>
      <c r="C203" s="149" t="s">
        <v>465</v>
      </c>
      <c r="D203" s="149" t="s">
        <v>169</v>
      </c>
      <c r="E203" s="150" t="s">
        <v>2253</v>
      </c>
      <c r="F203" s="151" t="s">
        <v>2254</v>
      </c>
      <c r="G203" s="152" t="s">
        <v>508</v>
      </c>
      <c r="H203" s="153">
        <v>1</v>
      </c>
      <c r="I203" s="3"/>
      <c r="J203" s="154">
        <f>ROUND(I203*H203,2)</f>
        <v>0</v>
      </c>
      <c r="K203" s="151" t="s">
        <v>1</v>
      </c>
      <c r="L203" s="24"/>
      <c r="M203" s="155" t="s">
        <v>1</v>
      </c>
      <c r="N203" s="156" t="s">
        <v>33</v>
      </c>
      <c r="O203" s="157">
        <v>0</v>
      </c>
      <c r="P203" s="157">
        <f>O203*H203</f>
        <v>0</v>
      </c>
      <c r="Q203" s="157">
        <v>0</v>
      </c>
      <c r="R203" s="157">
        <f>Q203*H203</f>
        <v>0</v>
      </c>
      <c r="S203" s="157">
        <v>0</v>
      </c>
      <c r="T203" s="158">
        <f>S203*H203</f>
        <v>0</v>
      </c>
      <c r="AR203" s="159" t="s">
        <v>174</v>
      </c>
      <c r="AT203" s="159" t="s">
        <v>169</v>
      </c>
      <c r="AU203" s="159" t="s">
        <v>75</v>
      </c>
      <c r="AY203" s="12" t="s">
        <v>167</v>
      </c>
      <c r="BE203" s="160">
        <f>IF(N203="základní",J203,0)</f>
        <v>0</v>
      </c>
      <c r="BF203" s="160">
        <f>IF(N203="snížená",J203,0)</f>
        <v>0</v>
      </c>
      <c r="BG203" s="160">
        <f>IF(N203="zákl. přenesená",J203,0)</f>
        <v>0</v>
      </c>
      <c r="BH203" s="160">
        <f>IF(N203="sníž. přenesená",J203,0)</f>
        <v>0</v>
      </c>
      <c r="BI203" s="160">
        <f>IF(N203="nulová",J203,0)</f>
        <v>0</v>
      </c>
      <c r="BJ203" s="12" t="s">
        <v>75</v>
      </c>
      <c r="BK203" s="160">
        <f>ROUND(I203*H203,2)</f>
        <v>0</v>
      </c>
      <c r="BL203" s="12" t="s">
        <v>174</v>
      </c>
      <c r="BM203" s="159" t="s">
        <v>737</v>
      </c>
    </row>
    <row r="204" spans="2:47" s="96" customFormat="1" ht="12">
      <c r="B204" s="24"/>
      <c r="D204" s="161" t="s">
        <v>176</v>
      </c>
      <c r="F204" s="162" t="s">
        <v>2254</v>
      </c>
      <c r="L204" s="24"/>
      <c r="M204" s="163"/>
      <c r="N204" s="50"/>
      <c r="O204" s="50"/>
      <c r="P204" s="50"/>
      <c r="Q204" s="50"/>
      <c r="R204" s="50"/>
      <c r="S204" s="50"/>
      <c r="T204" s="51"/>
      <c r="AT204" s="12" t="s">
        <v>176</v>
      </c>
      <c r="AU204" s="12" t="s">
        <v>75</v>
      </c>
    </row>
    <row r="205" spans="2:65" s="96" customFormat="1" ht="16.5" customHeight="1">
      <c r="B205" s="24"/>
      <c r="C205" s="149" t="s">
        <v>473</v>
      </c>
      <c r="D205" s="149" t="s">
        <v>169</v>
      </c>
      <c r="E205" s="150" t="s">
        <v>2255</v>
      </c>
      <c r="F205" s="151" t="s">
        <v>2256</v>
      </c>
      <c r="G205" s="152" t="s">
        <v>508</v>
      </c>
      <c r="H205" s="153">
        <v>1</v>
      </c>
      <c r="I205" s="3"/>
      <c r="J205" s="154">
        <f>ROUND(I205*H205,2)</f>
        <v>0</v>
      </c>
      <c r="K205" s="151" t="s">
        <v>1</v>
      </c>
      <c r="L205" s="24"/>
      <c r="M205" s="155" t="s">
        <v>1</v>
      </c>
      <c r="N205" s="156" t="s">
        <v>33</v>
      </c>
      <c r="O205" s="157">
        <v>0</v>
      </c>
      <c r="P205" s="157">
        <f>O205*H205</f>
        <v>0</v>
      </c>
      <c r="Q205" s="157">
        <v>0</v>
      </c>
      <c r="R205" s="157">
        <f>Q205*H205</f>
        <v>0</v>
      </c>
      <c r="S205" s="157">
        <v>0</v>
      </c>
      <c r="T205" s="158">
        <f>S205*H205</f>
        <v>0</v>
      </c>
      <c r="AR205" s="159" t="s">
        <v>174</v>
      </c>
      <c r="AT205" s="159" t="s">
        <v>169</v>
      </c>
      <c r="AU205" s="159" t="s">
        <v>75</v>
      </c>
      <c r="AY205" s="12" t="s">
        <v>167</v>
      </c>
      <c r="BE205" s="160">
        <f>IF(N205="základní",J205,0)</f>
        <v>0</v>
      </c>
      <c r="BF205" s="160">
        <f>IF(N205="snížená",J205,0)</f>
        <v>0</v>
      </c>
      <c r="BG205" s="160">
        <f>IF(N205="zákl. přenesená",J205,0)</f>
        <v>0</v>
      </c>
      <c r="BH205" s="160">
        <f>IF(N205="sníž. přenesená",J205,0)</f>
        <v>0</v>
      </c>
      <c r="BI205" s="160">
        <f>IF(N205="nulová",J205,0)</f>
        <v>0</v>
      </c>
      <c r="BJ205" s="12" t="s">
        <v>75</v>
      </c>
      <c r="BK205" s="160">
        <f>ROUND(I205*H205,2)</f>
        <v>0</v>
      </c>
      <c r="BL205" s="12" t="s">
        <v>174</v>
      </c>
      <c r="BM205" s="159" t="s">
        <v>747</v>
      </c>
    </row>
    <row r="206" spans="2:47" s="96" customFormat="1" ht="12">
      <c r="B206" s="24"/>
      <c r="D206" s="161" t="s">
        <v>176</v>
      </c>
      <c r="F206" s="162" t="s">
        <v>2256</v>
      </c>
      <c r="L206" s="24"/>
      <c r="M206" s="163"/>
      <c r="N206" s="50"/>
      <c r="O206" s="50"/>
      <c r="P206" s="50"/>
      <c r="Q206" s="50"/>
      <c r="R206" s="50"/>
      <c r="S206" s="50"/>
      <c r="T206" s="51"/>
      <c r="AT206" s="12" t="s">
        <v>176</v>
      </c>
      <c r="AU206" s="12" t="s">
        <v>75</v>
      </c>
    </row>
    <row r="207" spans="2:65" s="96" customFormat="1" ht="16.5" customHeight="1">
      <c r="B207" s="24"/>
      <c r="C207" s="149" t="s">
        <v>479</v>
      </c>
      <c r="D207" s="149" t="s">
        <v>169</v>
      </c>
      <c r="E207" s="150" t="s">
        <v>2257</v>
      </c>
      <c r="F207" s="151" t="s">
        <v>2258</v>
      </c>
      <c r="G207" s="152" t="s">
        <v>508</v>
      </c>
      <c r="H207" s="153">
        <v>4</v>
      </c>
      <c r="I207" s="3"/>
      <c r="J207" s="154">
        <f>ROUND(I207*H207,2)</f>
        <v>0</v>
      </c>
      <c r="K207" s="151" t="s">
        <v>1</v>
      </c>
      <c r="L207" s="24"/>
      <c r="M207" s="155" t="s">
        <v>1</v>
      </c>
      <c r="N207" s="156" t="s">
        <v>33</v>
      </c>
      <c r="O207" s="157">
        <v>0</v>
      </c>
      <c r="P207" s="157">
        <f>O207*H207</f>
        <v>0</v>
      </c>
      <c r="Q207" s="157">
        <v>0</v>
      </c>
      <c r="R207" s="157">
        <f>Q207*H207</f>
        <v>0</v>
      </c>
      <c r="S207" s="157">
        <v>0</v>
      </c>
      <c r="T207" s="158">
        <f>S207*H207</f>
        <v>0</v>
      </c>
      <c r="AR207" s="159" t="s">
        <v>174</v>
      </c>
      <c r="AT207" s="159" t="s">
        <v>169</v>
      </c>
      <c r="AU207" s="159" t="s">
        <v>75</v>
      </c>
      <c r="AY207" s="12" t="s">
        <v>167</v>
      </c>
      <c r="BE207" s="160">
        <f>IF(N207="základní",J207,0)</f>
        <v>0</v>
      </c>
      <c r="BF207" s="160">
        <f>IF(N207="snížená",J207,0)</f>
        <v>0</v>
      </c>
      <c r="BG207" s="160">
        <f>IF(N207="zákl. přenesená",J207,0)</f>
        <v>0</v>
      </c>
      <c r="BH207" s="160">
        <f>IF(N207="sníž. přenesená",J207,0)</f>
        <v>0</v>
      </c>
      <c r="BI207" s="160">
        <f>IF(N207="nulová",J207,0)</f>
        <v>0</v>
      </c>
      <c r="BJ207" s="12" t="s">
        <v>75</v>
      </c>
      <c r="BK207" s="160">
        <f>ROUND(I207*H207,2)</f>
        <v>0</v>
      </c>
      <c r="BL207" s="12" t="s">
        <v>174</v>
      </c>
      <c r="BM207" s="159" t="s">
        <v>757</v>
      </c>
    </row>
    <row r="208" spans="2:47" s="96" customFormat="1" ht="12">
      <c r="B208" s="24"/>
      <c r="D208" s="161" t="s">
        <v>176</v>
      </c>
      <c r="F208" s="162" t="s">
        <v>2258</v>
      </c>
      <c r="L208" s="24"/>
      <c r="M208" s="163"/>
      <c r="N208" s="50"/>
      <c r="O208" s="50"/>
      <c r="P208" s="50"/>
      <c r="Q208" s="50"/>
      <c r="R208" s="50"/>
      <c r="S208" s="50"/>
      <c r="T208" s="51"/>
      <c r="AT208" s="12" t="s">
        <v>176</v>
      </c>
      <c r="AU208" s="12" t="s">
        <v>75</v>
      </c>
    </row>
    <row r="209" spans="2:65" s="96" customFormat="1" ht="16.5" customHeight="1">
      <c r="B209" s="24"/>
      <c r="C209" s="149" t="s">
        <v>489</v>
      </c>
      <c r="D209" s="149" t="s">
        <v>169</v>
      </c>
      <c r="E209" s="150" t="s">
        <v>2259</v>
      </c>
      <c r="F209" s="151" t="s">
        <v>2260</v>
      </c>
      <c r="G209" s="152" t="s">
        <v>1907</v>
      </c>
      <c r="H209" s="153">
        <v>4</v>
      </c>
      <c r="I209" s="3"/>
      <c r="J209" s="154">
        <f>ROUND(I209*H209,2)</f>
        <v>0</v>
      </c>
      <c r="K209" s="151" t="s">
        <v>1</v>
      </c>
      <c r="L209" s="24"/>
      <c r="M209" s="155" t="s">
        <v>1</v>
      </c>
      <c r="N209" s="156" t="s">
        <v>33</v>
      </c>
      <c r="O209" s="157">
        <v>0</v>
      </c>
      <c r="P209" s="157">
        <f>O209*H209</f>
        <v>0</v>
      </c>
      <c r="Q209" s="157">
        <v>0</v>
      </c>
      <c r="R209" s="157">
        <f>Q209*H209</f>
        <v>0</v>
      </c>
      <c r="S209" s="157">
        <v>0</v>
      </c>
      <c r="T209" s="158">
        <f>S209*H209</f>
        <v>0</v>
      </c>
      <c r="AR209" s="159" t="s">
        <v>174</v>
      </c>
      <c r="AT209" s="159" t="s">
        <v>169</v>
      </c>
      <c r="AU209" s="159" t="s">
        <v>75</v>
      </c>
      <c r="AY209" s="12" t="s">
        <v>167</v>
      </c>
      <c r="BE209" s="160">
        <f>IF(N209="základní",J209,0)</f>
        <v>0</v>
      </c>
      <c r="BF209" s="160">
        <f>IF(N209="snížená",J209,0)</f>
        <v>0</v>
      </c>
      <c r="BG209" s="160">
        <f>IF(N209="zákl. přenesená",J209,0)</f>
        <v>0</v>
      </c>
      <c r="BH209" s="160">
        <f>IF(N209="sníž. přenesená",J209,0)</f>
        <v>0</v>
      </c>
      <c r="BI209" s="160">
        <f>IF(N209="nulová",J209,0)</f>
        <v>0</v>
      </c>
      <c r="BJ209" s="12" t="s">
        <v>75</v>
      </c>
      <c r="BK209" s="160">
        <f>ROUND(I209*H209,2)</f>
        <v>0</v>
      </c>
      <c r="BL209" s="12" t="s">
        <v>174</v>
      </c>
      <c r="BM209" s="159" t="s">
        <v>770</v>
      </c>
    </row>
    <row r="210" spans="2:47" s="96" customFormat="1" ht="12">
      <c r="B210" s="24"/>
      <c r="D210" s="161" t="s">
        <v>176</v>
      </c>
      <c r="F210" s="162" t="s">
        <v>2260</v>
      </c>
      <c r="L210" s="24"/>
      <c r="M210" s="163"/>
      <c r="N210" s="50"/>
      <c r="O210" s="50"/>
      <c r="P210" s="50"/>
      <c r="Q210" s="50"/>
      <c r="R210" s="50"/>
      <c r="S210" s="50"/>
      <c r="T210" s="51"/>
      <c r="AT210" s="12" t="s">
        <v>176</v>
      </c>
      <c r="AU210" s="12" t="s">
        <v>75</v>
      </c>
    </row>
    <row r="211" spans="2:65" s="96" customFormat="1" ht="16.5" customHeight="1">
      <c r="B211" s="24"/>
      <c r="C211" s="149" t="s">
        <v>495</v>
      </c>
      <c r="D211" s="149" t="s">
        <v>169</v>
      </c>
      <c r="E211" s="150" t="s">
        <v>2261</v>
      </c>
      <c r="F211" s="151" t="s">
        <v>2262</v>
      </c>
      <c r="G211" s="152" t="s">
        <v>508</v>
      </c>
      <c r="H211" s="153">
        <v>1</v>
      </c>
      <c r="I211" s="3"/>
      <c r="J211" s="154">
        <f>ROUND(I211*H211,2)</f>
        <v>0</v>
      </c>
      <c r="K211" s="151" t="s">
        <v>1</v>
      </c>
      <c r="L211" s="24"/>
      <c r="M211" s="155" t="s">
        <v>1</v>
      </c>
      <c r="N211" s="156" t="s">
        <v>33</v>
      </c>
      <c r="O211" s="157">
        <v>0</v>
      </c>
      <c r="P211" s="157">
        <f>O211*H211</f>
        <v>0</v>
      </c>
      <c r="Q211" s="157">
        <v>0</v>
      </c>
      <c r="R211" s="157">
        <f>Q211*H211</f>
        <v>0</v>
      </c>
      <c r="S211" s="157">
        <v>0</v>
      </c>
      <c r="T211" s="158">
        <f>S211*H211</f>
        <v>0</v>
      </c>
      <c r="AR211" s="159" t="s">
        <v>174</v>
      </c>
      <c r="AT211" s="159" t="s">
        <v>169</v>
      </c>
      <c r="AU211" s="159" t="s">
        <v>75</v>
      </c>
      <c r="AY211" s="12" t="s">
        <v>167</v>
      </c>
      <c r="BE211" s="160">
        <f>IF(N211="základní",J211,0)</f>
        <v>0</v>
      </c>
      <c r="BF211" s="160">
        <f>IF(N211="snížená",J211,0)</f>
        <v>0</v>
      </c>
      <c r="BG211" s="160">
        <f>IF(N211="zákl. přenesená",J211,0)</f>
        <v>0</v>
      </c>
      <c r="BH211" s="160">
        <f>IF(N211="sníž. přenesená",J211,0)</f>
        <v>0</v>
      </c>
      <c r="BI211" s="160">
        <f>IF(N211="nulová",J211,0)</f>
        <v>0</v>
      </c>
      <c r="BJ211" s="12" t="s">
        <v>75</v>
      </c>
      <c r="BK211" s="160">
        <f>ROUND(I211*H211,2)</f>
        <v>0</v>
      </c>
      <c r="BL211" s="12" t="s">
        <v>174</v>
      </c>
      <c r="BM211" s="159" t="s">
        <v>775</v>
      </c>
    </row>
    <row r="212" spans="2:47" s="96" customFormat="1" ht="12">
      <c r="B212" s="24"/>
      <c r="D212" s="161" t="s">
        <v>176</v>
      </c>
      <c r="F212" s="162" t="s">
        <v>2262</v>
      </c>
      <c r="L212" s="24"/>
      <c r="M212" s="163"/>
      <c r="N212" s="50"/>
      <c r="O212" s="50"/>
      <c r="P212" s="50"/>
      <c r="Q212" s="50"/>
      <c r="R212" s="50"/>
      <c r="S212" s="50"/>
      <c r="T212" s="51"/>
      <c r="AT212" s="12" t="s">
        <v>176</v>
      </c>
      <c r="AU212" s="12" t="s">
        <v>75</v>
      </c>
    </row>
    <row r="213" spans="2:65" s="96" customFormat="1" ht="16.5" customHeight="1">
      <c r="B213" s="24"/>
      <c r="C213" s="149" t="s">
        <v>505</v>
      </c>
      <c r="D213" s="149" t="s">
        <v>169</v>
      </c>
      <c r="E213" s="150" t="s">
        <v>2263</v>
      </c>
      <c r="F213" s="151" t="s">
        <v>2264</v>
      </c>
      <c r="G213" s="152" t="s">
        <v>508</v>
      </c>
      <c r="H213" s="153">
        <v>4</v>
      </c>
      <c r="I213" s="3"/>
      <c r="J213" s="154">
        <f>ROUND(I213*H213,2)</f>
        <v>0</v>
      </c>
      <c r="K213" s="151" t="s">
        <v>1</v>
      </c>
      <c r="L213" s="24"/>
      <c r="M213" s="155" t="s">
        <v>1</v>
      </c>
      <c r="N213" s="156" t="s">
        <v>33</v>
      </c>
      <c r="O213" s="157">
        <v>0</v>
      </c>
      <c r="P213" s="157">
        <f>O213*H213</f>
        <v>0</v>
      </c>
      <c r="Q213" s="157">
        <v>0</v>
      </c>
      <c r="R213" s="157">
        <f>Q213*H213</f>
        <v>0</v>
      </c>
      <c r="S213" s="157">
        <v>0</v>
      </c>
      <c r="T213" s="158">
        <f>S213*H213</f>
        <v>0</v>
      </c>
      <c r="AR213" s="159" t="s">
        <v>174</v>
      </c>
      <c r="AT213" s="159" t="s">
        <v>169</v>
      </c>
      <c r="AU213" s="159" t="s">
        <v>75</v>
      </c>
      <c r="AY213" s="12" t="s">
        <v>167</v>
      </c>
      <c r="BE213" s="160">
        <f>IF(N213="základní",J213,0)</f>
        <v>0</v>
      </c>
      <c r="BF213" s="160">
        <f>IF(N213="snížená",J213,0)</f>
        <v>0</v>
      </c>
      <c r="BG213" s="160">
        <f>IF(N213="zákl. přenesená",J213,0)</f>
        <v>0</v>
      </c>
      <c r="BH213" s="160">
        <f>IF(N213="sníž. přenesená",J213,0)</f>
        <v>0</v>
      </c>
      <c r="BI213" s="160">
        <f>IF(N213="nulová",J213,0)</f>
        <v>0</v>
      </c>
      <c r="BJ213" s="12" t="s">
        <v>75</v>
      </c>
      <c r="BK213" s="160">
        <f>ROUND(I213*H213,2)</f>
        <v>0</v>
      </c>
      <c r="BL213" s="12" t="s">
        <v>174</v>
      </c>
      <c r="BM213" s="159" t="s">
        <v>794</v>
      </c>
    </row>
    <row r="214" spans="2:47" s="96" customFormat="1" ht="12">
      <c r="B214" s="24"/>
      <c r="D214" s="161" t="s">
        <v>176</v>
      </c>
      <c r="F214" s="162" t="s">
        <v>2264</v>
      </c>
      <c r="L214" s="24"/>
      <c r="M214" s="163"/>
      <c r="N214" s="50"/>
      <c r="O214" s="50"/>
      <c r="P214" s="50"/>
      <c r="Q214" s="50"/>
      <c r="R214" s="50"/>
      <c r="S214" s="50"/>
      <c r="T214" s="51"/>
      <c r="AT214" s="12" t="s">
        <v>176</v>
      </c>
      <c r="AU214" s="12" t="s">
        <v>75</v>
      </c>
    </row>
    <row r="215" spans="2:65" s="96" customFormat="1" ht="24" customHeight="1">
      <c r="B215" s="24"/>
      <c r="C215" s="149" t="s">
        <v>513</v>
      </c>
      <c r="D215" s="149" t="s">
        <v>169</v>
      </c>
      <c r="E215" s="150" t="s">
        <v>2265</v>
      </c>
      <c r="F215" s="151" t="s">
        <v>2266</v>
      </c>
      <c r="G215" s="152" t="s">
        <v>508</v>
      </c>
      <c r="H215" s="153">
        <v>4</v>
      </c>
      <c r="I215" s="3"/>
      <c r="J215" s="154">
        <f>ROUND(I215*H215,2)</f>
        <v>0</v>
      </c>
      <c r="K215" s="151" t="s">
        <v>1</v>
      </c>
      <c r="L215" s="24"/>
      <c r="M215" s="155" t="s">
        <v>1</v>
      </c>
      <c r="N215" s="156" t="s">
        <v>33</v>
      </c>
      <c r="O215" s="157">
        <v>0</v>
      </c>
      <c r="P215" s="157">
        <f>O215*H215</f>
        <v>0</v>
      </c>
      <c r="Q215" s="157">
        <v>0</v>
      </c>
      <c r="R215" s="157">
        <f>Q215*H215</f>
        <v>0</v>
      </c>
      <c r="S215" s="157">
        <v>0</v>
      </c>
      <c r="T215" s="158">
        <f>S215*H215</f>
        <v>0</v>
      </c>
      <c r="AR215" s="159" t="s">
        <v>174</v>
      </c>
      <c r="AT215" s="159" t="s">
        <v>169</v>
      </c>
      <c r="AU215" s="159" t="s">
        <v>75</v>
      </c>
      <c r="AY215" s="12" t="s">
        <v>167</v>
      </c>
      <c r="BE215" s="160">
        <f>IF(N215="základní",J215,0)</f>
        <v>0</v>
      </c>
      <c r="BF215" s="160">
        <f>IF(N215="snížená",J215,0)</f>
        <v>0</v>
      </c>
      <c r="BG215" s="160">
        <f>IF(N215="zákl. přenesená",J215,0)</f>
        <v>0</v>
      </c>
      <c r="BH215" s="160">
        <f>IF(N215="sníž. přenesená",J215,0)</f>
        <v>0</v>
      </c>
      <c r="BI215" s="160">
        <f>IF(N215="nulová",J215,0)</f>
        <v>0</v>
      </c>
      <c r="BJ215" s="12" t="s">
        <v>75</v>
      </c>
      <c r="BK215" s="160">
        <f>ROUND(I215*H215,2)</f>
        <v>0</v>
      </c>
      <c r="BL215" s="12" t="s">
        <v>174</v>
      </c>
      <c r="BM215" s="159" t="s">
        <v>808</v>
      </c>
    </row>
    <row r="216" spans="2:47" s="96" customFormat="1" ht="19.5">
      <c r="B216" s="24"/>
      <c r="D216" s="161" t="s">
        <v>176</v>
      </c>
      <c r="F216" s="162" t="s">
        <v>2266</v>
      </c>
      <c r="L216" s="24"/>
      <c r="M216" s="163"/>
      <c r="N216" s="50"/>
      <c r="O216" s="50"/>
      <c r="P216" s="50"/>
      <c r="Q216" s="50"/>
      <c r="R216" s="50"/>
      <c r="S216" s="50"/>
      <c r="T216" s="51"/>
      <c r="AT216" s="12" t="s">
        <v>176</v>
      </c>
      <c r="AU216" s="12" t="s">
        <v>75</v>
      </c>
    </row>
    <row r="217" spans="2:65" s="96" customFormat="1" ht="16.5" customHeight="1">
      <c r="B217" s="24"/>
      <c r="C217" s="149" t="s">
        <v>519</v>
      </c>
      <c r="D217" s="149" t="s">
        <v>169</v>
      </c>
      <c r="E217" s="150" t="s">
        <v>2267</v>
      </c>
      <c r="F217" s="151" t="s">
        <v>2268</v>
      </c>
      <c r="G217" s="152" t="s">
        <v>1031</v>
      </c>
      <c r="H217" s="153">
        <v>7527.916</v>
      </c>
      <c r="I217" s="3"/>
      <c r="J217" s="154">
        <f>ROUND(I217*H217,2)</f>
        <v>0</v>
      </c>
      <c r="K217" s="151" t="s">
        <v>1</v>
      </c>
      <c r="L217" s="24"/>
      <c r="M217" s="155" t="s">
        <v>1</v>
      </c>
      <c r="N217" s="156" t="s">
        <v>33</v>
      </c>
      <c r="O217" s="157">
        <v>0</v>
      </c>
      <c r="P217" s="157">
        <f>O217*H217</f>
        <v>0</v>
      </c>
      <c r="Q217" s="157">
        <v>0</v>
      </c>
      <c r="R217" s="157">
        <f>Q217*H217</f>
        <v>0</v>
      </c>
      <c r="S217" s="157">
        <v>0</v>
      </c>
      <c r="T217" s="158">
        <f>S217*H217</f>
        <v>0</v>
      </c>
      <c r="AR217" s="159" t="s">
        <v>174</v>
      </c>
      <c r="AT217" s="159" t="s">
        <v>169</v>
      </c>
      <c r="AU217" s="159" t="s">
        <v>75</v>
      </c>
      <c r="AY217" s="12" t="s">
        <v>167</v>
      </c>
      <c r="BE217" s="160">
        <f>IF(N217="základní",J217,0)</f>
        <v>0</v>
      </c>
      <c r="BF217" s="160">
        <f>IF(N217="snížená",J217,0)</f>
        <v>0</v>
      </c>
      <c r="BG217" s="160">
        <f>IF(N217="zákl. přenesená",J217,0)</f>
        <v>0</v>
      </c>
      <c r="BH217" s="160">
        <f>IF(N217="sníž. přenesená",J217,0)</f>
        <v>0</v>
      </c>
      <c r="BI217" s="160">
        <f>IF(N217="nulová",J217,0)</f>
        <v>0</v>
      </c>
      <c r="BJ217" s="12" t="s">
        <v>75</v>
      </c>
      <c r="BK217" s="160">
        <f>ROUND(I217*H217,2)</f>
        <v>0</v>
      </c>
      <c r="BL217" s="12" t="s">
        <v>174</v>
      </c>
      <c r="BM217" s="159" t="s">
        <v>823</v>
      </c>
    </row>
    <row r="218" spans="2:47" s="96" customFormat="1" ht="12">
      <c r="B218" s="24"/>
      <c r="D218" s="161" t="s">
        <v>176</v>
      </c>
      <c r="F218" s="162" t="s">
        <v>2268</v>
      </c>
      <c r="L218" s="24"/>
      <c r="M218" s="163"/>
      <c r="N218" s="50"/>
      <c r="O218" s="50"/>
      <c r="P218" s="50"/>
      <c r="Q218" s="50"/>
      <c r="R218" s="50"/>
      <c r="S218" s="50"/>
      <c r="T218" s="51"/>
      <c r="AT218" s="12" t="s">
        <v>176</v>
      </c>
      <c r="AU218" s="12" t="s">
        <v>75</v>
      </c>
    </row>
    <row r="219" spans="2:63" s="137" customFormat="1" ht="25.9" customHeight="1">
      <c r="B219" s="136"/>
      <c r="D219" s="138" t="s">
        <v>67</v>
      </c>
      <c r="E219" s="139" t="s">
        <v>2187</v>
      </c>
      <c r="F219" s="139" t="s">
        <v>2188</v>
      </c>
      <c r="J219" s="140">
        <f>BK219</f>
        <v>0</v>
      </c>
      <c r="L219" s="136"/>
      <c r="M219" s="141"/>
      <c r="N219" s="142"/>
      <c r="O219" s="142"/>
      <c r="P219" s="143">
        <f>SUM(P220:P221)</f>
        <v>0</v>
      </c>
      <c r="Q219" s="142"/>
      <c r="R219" s="143">
        <f>SUM(R220:R221)</f>
        <v>0</v>
      </c>
      <c r="S219" s="142"/>
      <c r="T219" s="144">
        <f>SUM(T220:T221)</f>
        <v>0</v>
      </c>
      <c r="AR219" s="138" t="s">
        <v>75</v>
      </c>
      <c r="AT219" s="145" t="s">
        <v>67</v>
      </c>
      <c r="AU219" s="145" t="s">
        <v>68</v>
      </c>
      <c r="AY219" s="138" t="s">
        <v>167</v>
      </c>
      <c r="BK219" s="146">
        <f>SUM(BK220:BK221)</f>
        <v>0</v>
      </c>
    </row>
    <row r="220" spans="2:65" s="96" customFormat="1" ht="16.5" customHeight="1">
      <c r="B220" s="24"/>
      <c r="C220" s="149" t="s">
        <v>525</v>
      </c>
      <c r="D220" s="149" t="s">
        <v>169</v>
      </c>
      <c r="E220" s="150" t="s">
        <v>2269</v>
      </c>
      <c r="F220" s="151" t="s">
        <v>2270</v>
      </c>
      <c r="G220" s="152" t="s">
        <v>508</v>
      </c>
      <c r="H220" s="153">
        <v>6</v>
      </c>
      <c r="I220" s="3"/>
      <c r="J220" s="154">
        <f>ROUND(I220*H220,2)</f>
        <v>0</v>
      </c>
      <c r="K220" s="151" t="s">
        <v>1</v>
      </c>
      <c r="L220" s="24"/>
      <c r="M220" s="155" t="s">
        <v>1</v>
      </c>
      <c r="N220" s="156" t="s">
        <v>33</v>
      </c>
      <c r="O220" s="157">
        <v>0</v>
      </c>
      <c r="P220" s="157">
        <f>O220*H220</f>
        <v>0</v>
      </c>
      <c r="Q220" s="157">
        <v>0</v>
      </c>
      <c r="R220" s="157">
        <f>Q220*H220</f>
        <v>0</v>
      </c>
      <c r="S220" s="157">
        <v>0</v>
      </c>
      <c r="T220" s="158">
        <f>S220*H220</f>
        <v>0</v>
      </c>
      <c r="AR220" s="159" t="s">
        <v>174</v>
      </c>
      <c r="AT220" s="159" t="s">
        <v>169</v>
      </c>
      <c r="AU220" s="159" t="s">
        <v>75</v>
      </c>
      <c r="AY220" s="12" t="s">
        <v>167</v>
      </c>
      <c r="BE220" s="160">
        <f>IF(N220="základní",J220,0)</f>
        <v>0</v>
      </c>
      <c r="BF220" s="160">
        <f>IF(N220="snížená",J220,0)</f>
        <v>0</v>
      </c>
      <c r="BG220" s="160">
        <f>IF(N220="zákl. přenesená",J220,0)</f>
        <v>0</v>
      </c>
      <c r="BH220" s="160">
        <f>IF(N220="sníž. přenesená",J220,0)</f>
        <v>0</v>
      </c>
      <c r="BI220" s="160">
        <f>IF(N220="nulová",J220,0)</f>
        <v>0</v>
      </c>
      <c r="BJ220" s="12" t="s">
        <v>75</v>
      </c>
      <c r="BK220" s="160">
        <f>ROUND(I220*H220,2)</f>
        <v>0</v>
      </c>
      <c r="BL220" s="12" t="s">
        <v>174</v>
      </c>
      <c r="BM220" s="159" t="s">
        <v>835</v>
      </c>
    </row>
    <row r="221" spans="2:47" s="96" customFormat="1" ht="12">
      <c r="B221" s="24"/>
      <c r="D221" s="161" t="s">
        <v>176</v>
      </c>
      <c r="F221" s="162" t="s">
        <v>2270</v>
      </c>
      <c r="L221" s="24"/>
      <c r="M221" s="163"/>
      <c r="N221" s="50"/>
      <c r="O221" s="50"/>
      <c r="P221" s="50"/>
      <c r="Q221" s="50"/>
      <c r="R221" s="50"/>
      <c r="S221" s="50"/>
      <c r="T221" s="51"/>
      <c r="AT221" s="12" t="s">
        <v>176</v>
      </c>
      <c r="AU221" s="12" t="s">
        <v>75</v>
      </c>
    </row>
    <row r="222" spans="2:63" s="137" customFormat="1" ht="25.9" customHeight="1">
      <c r="B222" s="136"/>
      <c r="D222" s="138" t="s">
        <v>67</v>
      </c>
      <c r="E222" s="139" t="s">
        <v>2060</v>
      </c>
      <c r="F222" s="139" t="s">
        <v>2061</v>
      </c>
      <c r="J222" s="140">
        <f>BK222</f>
        <v>0</v>
      </c>
      <c r="L222" s="136"/>
      <c r="M222" s="141"/>
      <c r="N222" s="142"/>
      <c r="O222" s="142"/>
      <c r="P222" s="143">
        <f>SUM(P223:P226)</f>
        <v>0</v>
      </c>
      <c r="Q222" s="142"/>
      <c r="R222" s="143">
        <f>SUM(R223:R226)</f>
        <v>0</v>
      </c>
      <c r="S222" s="142"/>
      <c r="T222" s="144">
        <f>SUM(T223:T226)</f>
        <v>0</v>
      </c>
      <c r="AR222" s="138" t="s">
        <v>75</v>
      </c>
      <c r="AT222" s="145" t="s">
        <v>67</v>
      </c>
      <c r="AU222" s="145" t="s">
        <v>68</v>
      </c>
      <c r="AY222" s="138" t="s">
        <v>167</v>
      </c>
      <c r="BK222" s="146">
        <f>SUM(BK223:BK226)</f>
        <v>0</v>
      </c>
    </row>
    <row r="223" spans="2:65" s="96" customFormat="1" ht="16.5" customHeight="1">
      <c r="B223" s="24"/>
      <c r="C223" s="149" t="s">
        <v>533</v>
      </c>
      <c r="D223" s="149" t="s">
        <v>169</v>
      </c>
      <c r="E223" s="150" t="s">
        <v>1964</v>
      </c>
      <c r="F223" s="151" t="s">
        <v>2271</v>
      </c>
      <c r="G223" s="152" t="s">
        <v>1907</v>
      </c>
      <c r="H223" s="153">
        <v>1</v>
      </c>
      <c r="I223" s="3"/>
      <c r="J223" s="154">
        <f>ROUND(I223*H223,2)</f>
        <v>0</v>
      </c>
      <c r="K223" s="151" t="s">
        <v>1</v>
      </c>
      <c r="L223" s="24"/>
      <c r="M223" s="155" t="s">
        <v>1</v>
      </c>
      <c r="N223" s="156" t="s">
        <v>33</v>
      </c>
      <c r="O223" s="157">
        <v>0</v>
      </c>
      <c r="P223" s="157">
        <f>O223*H223</f>
        <v>0</v>
      </c>
      <c r="Q223" s="157">
        <v>0</v>
      </c>
      <c r="R223" s="157">
        <f>Q223*H223</f>
        <v>0</v>
      </c>
      <c r="S223" s="157">
        <v>0</v>
      </c>
      <c r="T223" s="158">
        <f>S223*H223</f>
        <v>0</v>
      </c>
      <c r="AR223" s="159" t="s">
        <v>174</v>
      </c>
      <c r="AT223" s="159" t="s">
        <v>169</v>
      </c>
      <c r="AU223" s="159" t="s">
        <v>75</v>
      </c>
      <c r="AY223" s="12" t="s">
        <v>167</v>
      </c>
      <c r="BE223" s="160">
        <f>IF(N223="základní",J223,0)</f>
        <v>0</v>
      </c>
      <c r="BF223" s="160">
        <f>IF(N223="snížená",J223,0)</f>
        <v>0</v>
      </c>
      <c r="BG223" s="160">
        <f>IF(N223="zákl. přenesená",J223,0)</f>
        <v>0</v>
      </c>
      <c r="BH223" s="160">
        <f>IF(N223="sníž. přenesená",J223,0)</f>
        <v>0</v>
      </c>
      <c r="BI223" s="160">
        <f>IF(N223="nulová",J223,0)</f>
        <v>0</v>
      </c>
      <c r="BJ223" s="12" t="s">
        <v>75</v>
      </c>
      <c r="BK223" s="160">
        <f>ROUND(I223*H223,2)</f>
        <v>0</v>
      </c>
      <c r="BL223" s="12" t="s">
        <v>174</v>
      </c>
      <c r="BM223" s="159" t="s">
        <v>848</v>
      </c>
    </row>
    <row r="224" spans="2:47" s="96" customFormat="1" ht="12">
      <c r="B224" s="24"/>
      <c r="D224" s="161" t="s">
        <v>176</v>
      </c>
      <c r="F224" s="162" t="s">
        <v>2271</v>
      </c>
      <c r="L224" s="24"/>
      <c r="M224" s="163"/>
      <c r="N224" s="50"/>
      <c r="O224" s="50"/>
      <c r="P224" s="50"/>
      <c r="Q224" s="50"/>
      <c r="R224" s="50"/>
      <c r="S224" s="50"/>
      <c r="T224" s="51"/>
      <c r="AT224" s="12" t="s">
        <v>176</v>
      </c>
      <c r="AU224" s="12" t="s">
        <v>75</v>
      </c>
    </row>
    <row r="225" spans="2:65" s="96" customFormat="1" ht="16.5" customHeight="1">
      <c r="B225" s="24"/>
      <c r="C225" s="149" t="s">
        <v>540</v>
      </c>
      <c r="D225" s="149" t="s">
        <v>169</v>
      </c>
      <c r="E225" s="150" t="s">
        <v>1966</v>
      </c>
      <c r="F225" s="151" t="s">
        <v>2272</v>
      </c>
      <c r="G225" s="152" t="s">
        <v>508</v>
      </c>
      <c r="H225" s="153">
        <v>2</v>
      </c>
      <c r="I225" s="3"/>
      <c r="J225" s="154">
        <f>ROUND(I225*H225,2)</f>
        <v>0</v>
      </c>
      <c r="K225" s="151" t="s">
        <v>1</v>
      </c>
      <c r="L225" s="24"/>
      <c r="M225" s="155" t="s">
        <v>1</v>
      </c>
      <c r="N225" s="156" t="s">
        <v>33</v>
      </c>
      <c r="O225" s="157">
        <v>0</v>
      </c>
      <c r="P225" s="157">
        <f>O225*H225</f>
        <v>0</v>
      </c>
      <c r="Q225" s="157">
        <v>0</v>
      </c>
      <c r="R225" s="157">
        <f>Q225*H225</f>
        <v>0</v>
      </c>
      <c r="S225" s="157">
        <v>0</v>
      </c>
      <c r="T225" s="158">
        <f>S225*H225</f>
        <v>0</v>
      </c>
      <c r="AR225" s="159" t="s">
        <v>174</v>
      </c>
      <c r="AT225" s="159" t="s">
        <v>169</v>
      </c>
      <c r="AU225" s="159" t="s">
        <v>75</v>
      </c>
      <c r="AY225" s="12" t="s">
        <v>167</v>
      </c>
      <c r="BE225" s="160">
        <f>IF(N225="základní",J225,0)</f>
        <v>0</v>
      </c>
      <c r="BF225" s="160">
        <f>IF(N225="snížená",J225,0)</f>
        <v>0</v>
      </c>
      <c r="BG225" s="160">
        <f>IF(N225="zákl. přenesená",J225,0)</f>
        <v>0</v>
      </c>
      <c r="BH225" s="160">
        <f>IF(N225="sníž. přenesená",J225,0)</f>
        <v>0</v>
      </c>
      <c r="BI225" s="160">
        <f>IF(N225="nulová",J225,0)</f>
        <v>0</v>
      </c>
      <c r="BJ225" s="12" t="s">
        <v>75</v>
      </c>
      <c r="BK225" s="160">
        <f>ROUND(I225*H225,2)</f>
        <v>0</v>
      </c>
      <c r="BL225" s="12" t="s">
        <v>174</v>
      </c>
      <c r="BM225" s="159" t="s">
        <v>861</v>
      </c>
    </row>
    <row r="226" spans="2:47" s="96" customFormat="1" ht="12">
      <c r="B226" s="24"/>
      <c r="D226" s="161" t="s">
        <v>176</v>
      </c>
      <c r="F226" s="162" t="s">
        <v>2272</v>
      </c>
      <c r="L226" s="24"/>
      <c r="M226" s="163"/>
      <c r="N226" s="50"/>
      <c r="O226" s="50"/>
      <c r="P226" s="50"/>
      <c r="Q226" s="50"/>
      <c r="R226" s="50"/>
      <c r="S226" s="50"/>
      <c r="T226" s="51"/>
      <c r="AT226" s="12" t="s">
        <v>176</v>
      </c>
      <c r="AU226" s="12" t="s">
        <v>75</v>
      </c>
    </row>
    <row r="227" spans="2:63" s="137" customFormat="1" ht="25.9" customHeight="1">
      <c r="B227" s="136"/>
      <c r="D227" s="138" t="s">
        <v>67</v>
      </c>
      <c r="E227" s="139" t="s">
        <v>2183</v>
      </c>
      <c r="F227" s="139" t="s">
        <v>2184</v>
      </c>
      <c r="J227" s="140">
        <f>BK227</f>
        <v>0</v>
      </c>
      <c r="L227" s="136"/>
      <c r="M227" s="141"/>
      <c r="N227" s="142"/>
      <c r="O227" s="142"/>
      <c r="P227" s="143">
        <f>SUM(P228:P229)</f>
        <v>0</v>
      </c>
      <c r="Q227" s="142"/>
      <c r="R227" s="143">
        <f>SUM(R228:R229)</f>
        <v>0</v>
      </c>
      <c r="S227" s="142"/>
      <c r="T227" s="144">
        <f>SUM(T228:T229)</f>
        <v>0</v>
      </c>
      <c r="AR227" s="138" t="s">
        <v>75</v>
      </c>
      <c r="AT227" s="145" t="s">
        <v>67</v>
      </c>
      <c r="AU227" s="145" t="s">
        <v>68</v>
      </c>
      <c r="AY227" s="138" t="s">
        <v>167</v>
      </c>
      <c r="BK227" s="146">
        <f>SUM(BK228:BK229)</f>
        <v>0</v>
      </c>
    </row>
    <row r="228" spans="2:65" s="96" customFormat="1" ht="16.5" customHeight="1">
      <c r="B228" s="24"/>
      <c r="C228" s="149" t="s">
        <v>547</v>
      </c>
      <c r="D228" s="149" t="s">
        <v>169</v>
      </c>
      <c r="E228" s="150" t="s">
        <v>1962</v>
      </c>
      <c r="F228" s="151" t="s">
        <v>1963</v>
      </c>
      <c r="G228" s="152" t="s">
        <v>1907</v>
      </c>
      <c r="H228" s="153">
        <v>1</v>
      </c>
      <c r="I228" s="3"/>
      <c r="J228" s="154">
        <f>ROUND(I228*H228,2)</f>
        <v>0</v>
      </c>
      <c r="K228" s="151" t="s">
        <v>1</v>
      </c>
      <c r="L228" s="24"/>
      <c r="M228" s="155" t="s">
        <v>1</v>
      </c>
      <c r="N228" s="156" t="s">
        <v>33</v>
      </c>
      <c r="O228" s="157">
        <v>0</v>
      </c>
      <c r="P228" s="157">
        <f>O228*H228</f>
        <v>0</v>
      </c>
      <c r="Q228" s="157">
        <v>0</v>
      </c>
      <c r="R228" s="157">
        <f>Q228*H228</f>
        <v>0</v>
      </c>
      <c r="S228" s="157">
        <v>0</v>
      </c>
      <c r="T228" s="158">
        <f>S228*H228</f>
        <v>0</v>
      </c>
      <c r="AR228" s="159" t="s">
        <v>174</v>
      </c>
      <c r="AT228" s="159" t="s">
        <v>169</v>
      </c>
      <c r="AU228" s="159" t="s">
        <v>75</v>
      </c>
      <c r="AY228" s="12" t="s">
        <v>167</v>
      </c>
      <c r="BE228" s="160">
        <f>IF(N228="základní",J228,0)</f>
        <v>0</v>
      </c>
      <c r="BF228" s="160">
        <f>IF(N228="snížená",J228,0)</f>
        <v>0</v>
      </c>
      <c r="BG228" s="160">
        <f>IF(N228="zákl. přenesená",J228,0)</f>
        <v>0</v>
      </c>
      <c r="BH228" s="160">
        <f>IF(N228="sníž. přenesená",J228,0)</f>
        <v>0</v>
      </c>
      <c r="BI228" s="160">
        <f>IF(N228="nulová",J228,0)</f>
        <v>0</v>
      </c>
      <c r="BJ228" s="12" t="s">
        <v>75</v>
      </c>
      <c r="BK228" s="160">
        <f>ROUND(I228*H228,2)</f>
        <v>0</v>
      </c>
      <c r="BL228" s="12" t="s">
        <v>174</v>
      </c>
      <c r="BM228" s="159" t="s">
        <v>870</v>
      </c>
    </row>
    <row r="229" spans="2:47" s="96" customFormat="1" ht="12">
      <c r="B229" s="24"/>
      <c r="D229" s="161" t="s">
        <v>176</v>
      </c>
      <c r="F229" s="162" t="s">
        <v>1963</v>
      </c>
      <c r="L229" s="24"/>
      <c r="M229" s="163"/>
      <c r="N229" s="50"/>
      <c r="O229" s="50"/>
      <c r="P229" s="50"/>
      <c r="Q229" s="50"/>
      <c r="R229" s="50"/>
      <c r="S229" s="50"/>
      <c r="T229" s="51"/>
      <c r="AT229" s="12" t="s">
        <v>176</v>
      </c>
      <c r="AU229" s="12" t="s">
        <v>75</v>
      </c>
    </row>
    <row r="230" spans="2:63" s="137" customFormat="1" ht="25.9" customHeight="1">
      <c r="B230" s="136"/>
      <c r="D230" s="138" t="s">
        <v>67</v>
      </c>
      <c r="E230" s="139" t="s">
        <v>2166</v>
      </c>
      <c r="F230" s="139" t="s">
        <v>2167</v>
      </c>
      <c r="J230" s="140">
        <f>BK230</f>
        <v>0</v>
      </c>
      <c r="L230" s="136"/>
      <c r="M230" s="141"/>
      <c r="N230" s="142"/>
      <c r="O230" s="142"/>
      <c r="P230" s="143">
        <f>SUM(P231:P248)</f>
        <v>0</v>
      </c>
      <c r="Q230" s="142"/>
      <c r="R230" s="143">
        <f>SUM(R231:R248)</f>
        <v>0</v>
      </c>
      <c r="S230" s="142"/>
      <c r="T230" s="144">
        <f>SUM(T231:T248)</f>
        <v>0</v>
      </c>
      <c r="AR230" s="138" t="s">
        <v>75</v>
      </c>
      <c r="AT230" s="145" t="s">
        <v>67</v>
      </c>
      <c r="AU230" s="145" t="s">
        <v>68</v>
      </c>
      <c r="AY230" s="138" t="s">
        <v>167</v>
      </c>
      <c r="BK230" s="146">
        <f>SUM(BK231:BK248)</f>
        <v>0</v>
      </c>
    </row>
    <row r="231" spans="2:65" s="96" customFormat="1" ht="16.5" customHeight="1">
      <c r="B231" s="24"/>
      <c r="C231" s="149" t="s">
        <v>554</v>
      </c>
      <c r="D231" s="149" t="s">
        <v>169</v>
      </c>
      <c r="E231" s="150" t="s">
        <v>2273</v>
      </c>
      <c r="F231" s="151" t="s">
        <v>2274</v>
      </c>
      <c r="G231" s="152" t="s">
        <v>727</v>
      </c>
      <c r="H231" s="153">
        <v>24</v>
      </c>
      <c r="I231" s="3"/>
      <c r="J231" s="154">
        <f>ROUND(I231*H231,2)</f>
        <v>0</v>
      </c>
      <c r="K231" s="151" t="s">
        <v>1</v>
      </c>
      <c r="L231" s="24"/>
      <c r="M231" s="155" t="s">
        <v>1</v>
      </c>
      <c r="N231" s="156" t="s">
        <v>33</v>
      </c>
      <c r="O231" s="157">
        <v>0</v>
      </c>
      <c r="P231" s="157">
        <f>O231*H231</f>
        <v>0</v>
      </c>
      <c r="Q231" s="157">
        <v>0</v>
      </c>
      <c r="R231" s="157">
        <f>Q231*H231</f>
        <v>0</v>
      </c>
      <c r="S231" s="157">
        <v>0</v>
      </c>
      <c r="T231" s="158">
        <f>S231*H231</f>
        <v>0</v>
      </c>
      <c r="AR231" s="159" t="s">
        <v>174</v>
      </c>
      <c r="AT231" s="159" t="s">
        <v>169</v>
      </c>
      <c r="AU231" s="159" t="s">
        <v>75</v>
      </c>
      <c r="AY231" s="12" t="s">
        <v>167</v>
      </c>
      <c r="BE231" s="160">
        <f>IF(N231="základní",J231,0)</f>
        <v>0</v>
      </c>
      <c r="BF231" s="160">
        <f>IF(N231="snížená",J231,0)</f>
        <v>0</v>
      </c>
      <c r="BG231" s="160">
        <f>IF(N231="zákl. přenesená",J231,0)</f>
        <v>0</v>
      </c>
      <c r="BH231" s="160">
        <f>IF(N231="sníž. přenesená",J231,0)</f>
        <v>0</v>
      </c>
      <c r="BI231" s="160">
        <f>IF(N231="nulová",J231,0)</f>
        <v>0</v>
      </c>
      <c r="BJ231" s="12" t="s">
        <v>75</v>
      </c>
      <c r="BK231" s="160">
        <f>ROUND(I231*H231,2)</f>
        <v>0</v>
      </c>
      <c r="BL231" s="12" t="s">
        <v>174</v>
      </c>
      <c r="BM231" s="159" t="s">
        <v>879</v>
      </c>
    </row>
    <row r="232" spans="2:47" s="96" customFormat="1" ht="12">
      <c r="B232" s="24"/>
      <c r="D232" s="161" t="s">
        <v>176</v>
      </c>
      <c r="F232" s="162" t="s">
        <v>2274</v>
      </c>
      <c r="L232" s="24"/>
      <c r="M232" s="163"/>
      <c r="N232" s="50"/>
      <c r="O232" s="50"/>
      <c r="P232" s="50"/>
      <c r="Q232" s="50"/>
      <c r="R232" s="50"/>
      <c r="S232" s="50"/>
      <c r="T232" s="51"/>
      <c r="AT232" s="12" t="s">
        <v>176</v>
      </c>
      <c r="AU232" s="12" t="s">
        <v>75</v>
      </c>
    </row>
    <row r="233" spans="2:65" s="96" customFormat="1" ht="16.5" customHeight="1">
      <c r="B233" s="24"/>
      <c r="C233" s="149" t="s">
        <v>564</v>
      </c>
      <c r="D233" s="149" t="s">
        <v>169</v>
      </c>
      <c r="E233" s="150" t="s">
        <v>2170</v>
      </c>
      <c r="F233" s="151" t="s">
        <v>2275</v>
      </c>
      <c r="G233" s="152" t="s">
        <v>508</v>
      </c>
      <c r="H233" s="153">
        <v>2</v>
      </c>
      <c r="I233" s="3"/>
      <c r="J233" s="154">
        <f>ROUND(I233*H233,2)</f>
        <v>0</v>
      </c>
      <c r="K233" s="151" t="s">
        <v>1</v>
      </c>
      <c r="L233" s="24"/>
      <c r="M233" s="155" t="s">
        <v>1</v>
      </c>
      <c r="N233" s="156" t="s">
        <v>33</v>
      </c>
      <c r="O233" s="157">
        <v>0</v>
      </c>
      <c r="P233" s="157">
        <f>O233*H233</f>
        <v>0</v>
      </c>
      <c r="Q233" s="157">
        <v>0</v>
      </c>
      <c r="R233" s="157">
        <f>Q233*H233</f>
        <v>0</v>
      </c>
      <c r="S233" s="157">
        <v>0</v>
      </c>
      <c r="T233" s="158">
        <f>S233*H233</f>
        <v>0</v>
      </c>
      <c r="AR233" s="159" t="s">
        <v>174</v>
      </c>
      <c r="AT233" s="159" t="s">
        <v>169</v>
      </c>
      <c r="AU233" s="159" t="s">
        <v>75</v>
      </c>
      <c r="AY233" s="12" t="s">
        <v>167</v>
      </c>
      <c r="BE233" s="160">
        <f>IF(N233="základní",J233,0)</f>
        <v>0</v>
      </c>
      <c r="BF233" s="160">
        <f>IF(N233="snížená",J233,0)</f>
        <v>0</v>
      </c>
      <c r="BG233" s="160">
        <f>IF(N233="zákl. přenesená",J233,0)</f>
        <v>0</v>
      </c>
      <c r="BH233" s="160">
        <f>IF(N233="sníž. přenesená",J233,0)</f>
        <v>0</v>
      </c>
      <c r="BI233" s="160">
        <f>IF(N233="nulová",J233,0)</f>
        <v>0</v>
      </c>
      <c r="BJ233" s="12" t="s">
        <v>75</v>
      </c>
      <c r="BK233" s="160">
        <f>ROUND(I233*H233,2)</f>
        <v>0</v>
      </c>
      <c r="BL233" s="12" t="s">
        <v>174</v>
      </c>
      <c r="BM233" s="159" t="s">
        <v>888</v>
      </c>
    </row>
    <row r="234" spans="2:47" s="96" customFormat="1" ht="12">
      <c r="B234" s="24"/>
      <c r="D234" s="161" t="s">
        <v>176</v>
      </c>
      <c r="F234" s="162" t="s">
        <v>2275</v>
      </c>
      <c r="L234" s="24"/>
      <c r="M234" s="163"/>
      <c r="N234" s="50"/>
      <c r="O234" s="50"/>
      <c r="P234" s="50"/>
      <c r="Q234" s="50"/>
      <c r="R234" s="50"/>
      <c r="S234" s="50"/>
      <c r="T234" s="51"/>
      <c r="AT234" s="12" t="s">
        <v>176</v>
      </c>
      <c r="AU234" s="12" t="s">
        <v>75</v>
      </c>
    </row>
    <row r="235" spans="2:65" s="96" customFormat="1" ht="16.5" customHeight="1">
      <c r="B235" s="24"/>
      <c r="C235" s="149" t="s">
        <v>571</v>
      </c>
      <c r="D235" s="149" t="s">
        <v>169</v>
      </c>
      <c r="E235" s="150" t="s">
        <v>2276</v>
      </c>
      <c r="F235" s="151" t="s">
        <v>2277</v>
      </c>
      <c r="G235" s="152" t="s">
        <v>727</v>
      </c>
      <c r="H235" s="153">
        <v>24</v>
      </c>
      <c r="I235" s="3"/>
      <c r="J235" s="154">
        <f>ROUND(I235*H235,2)</f>
        <v>0</v>
      </c>
      <c r="K235" s="151" t="s">
        <v>1</v>
      </c>
      <c r="L235" s="24"/>
      <c r="M235" s="155" t="s">
        <v>1</v>
      </c>
      <c r="N235" s="156" t="s">
        <v>33</v>
      </c>
      <c r="O235" s="157">
        <v>0</v>
      </c>
      <c r="P235" s="157">
        <f>O235*H235</f>
        <v>0</v>
      </c>
      <c r="Q235" s="157">
        <v>0</v>
      </c>
      <c r="R235" s="157">
        <f>Q235*H235</f>
        <v>0</v>
      </c>
      <c r="S235" s="157">
        <v>0</v>
      </c>
      <c r="T235" s="158">
        <f>S235*H235</f>
        <v>0</v>
      </c>
      <c r="AR235" s="159" t="s">
        <v>174</v>
      </c>
      <c r="AT235" s="159" t="s">
        <v>169</v>
      </c>
      <c r="AU235" s="159" t="s">
        <v>75</v>
      </c>
      <c r="AY235" s="12" t="s">
        <v>167</v>
      </c>
      <c r="BE235" s="160">
        <f>IF(N235="základní",J235,0)</f>
        <v>0</v>
      </c>
      <c r="BF235" s="160">
        <f>IF(N235="snížená",J235,0)</f>
        <v>0</v>
      </c>
      <c r="BG235" s="160">
        <f>IF(N235="zákl. přenesená",J235,0)</f>
        <v>0</v>
      </c>
      <c r="BH235" s="160">
        <f>IF(N235="sníž. přenesená",J235,0)</f>
        <v>0</v>
      </c>
      <c r="BI235" s="160">
        <f>IF(N235="nulová",J235,0)</f>
        <v>0</v>
      </c>
      <c r="BJ235" s="12" t="s">
        <v>75</v>
      </c>
      <c r="BK235" s="160">
        <f>ROUND(I235*H235,2)</f>
        <v>0</v>
      </c>
      <c r="BL235" s="12" t="s">
        <v>174</v>
      </c>
      <c r="BM235" s="159" t="s">
        <v>902</v>
      </c>
    </row>
    <row r="236" spans="2:47" s="96" customFormat="1" ht="12">
      <c r="B236" s="24"/>
      <c r="D236" s="161" t="s">
        <v>176</v>
      </c>
      <c r="F236" s="162" t="s">
        <v>2277</v>
      </c>
      <c r="L236" s="24"/>
      <c r="M236" s="163"/>
      <c r="N236" s="50"/>
      <c r="O236" s="50"/>
      <c r="P236" s="50"/>
      <c r="Q236" s="50"/>
      <c r="R236" s="50"/>
      <c r="S236" s="50"/>
      <c r="T236" s="51"/>
      <c r="AT236" s="12" t="s">
        <v>176</v>
      </c>
      <c r="AU236" s="12" t="s">
        <v>75</v>
      </c>
    </row>
    <row r="237" spans="2:65" s="96" customFormat="1" ht="16.5" customHeight="1">
      <c r="B237" s="24"/>
      <c r="C237" s="149" t="s">
        <v>577</v>
      </c>
      <c r="D237" s="149" t="s">
        <v>169</v>
      </c>
      <c r="E237" s="150" t="s">
        <v>2278</v>
      </c>
      <c r="F237" s="151" t="s">
        <v>2279</v>
      </c>
      <c r="G237" s="152" t="s">
        <v>727</v>
      </c>
      <c r="H237" s="153">
        <v>2</v>
      </c>
      <c r="I237" s="3"/>
      <c r="J237" s="154">
        <f>ROUND(I237*H237,2)</f>
        <v>0</v>
      </c>
      <c r="K237" s="151" t="s">
        <v>1</v>
      </c>
      <c r="L237" s="24"/>
      <c r="M237" s="155" t="s">
        <v>1</v>
      </c>
      <c r="N237" s="156" t="s">
        <v>33</v>
      </c>
      <c r="O237" s="157">
        <v>0</v>
      </c>
      <c r="P237" s="157">
        <f>O237*H237</f>
        <v>0</v>
      </c>
      <c r="Q237" s="157">
        <v>0</v>
      </c>
      <c r="R237" s="157">
        <f>Q237*H237</f>
        <v>0</v>
      </c>
      <c r="S237" s="157">
        <v>0</v>
      </c>
      <c r="T237" s="158">
        <f>S237*H237</f>
        <v>0</v>
      </c>
      <c r="AR237" s="159" t="s">
        <v>174</v>
      </c>
      <c r="AT237" s="159" t="s">
        <v>169</v>
      </c>
      <c r="AU237" s="159" t="s">
        <v>75</v>
      </c>
      <c r="AY237" s="12" t="s">
        <v>167</v>
      </c>
      <c r="BE237" s="160">
        <f>IF(N237="základní",J237,0)</f>
        <v>0</v>
      </c>
      <c r="BF237" s="160">
        <f>IF(N237="snížená",J237,0)</f>
        <v>0</v>
      </c>
      <c r="BG237" s="160">
        <f>IF(N237="zákl. přenesená",J237,0)</f>
        <v>0</v>
      </c>
      <c r="BH237" s="160">
        <f>IF(N237="sníž. přenesená",J237,0)</f>
        <v>0</v>
      </c>
      <c r="BI237" s="160">
        <f>IF(N237="nulová",J237,0)</f>
        <v>0</v>
      </c>
      <c r="BJ237" s="12" t="s">
        <v>75</v>
      </c>
      <c r="BK237" s="160">
        <f>ROUND(I237*H237,2)</f>
        <v>0</v>
      </c>
      <c r="BL237" s="12" t="s">
        <v>174</v>
      </c>
      <c r="BM237" s="159" t="s">
        <v>919</v>
      </c>
    </row>
    <row r="238" spans="2:47" s="96" customFormat="1" ht="12">
      <c r="B238" s="24"/>
      <c r="D238" s="161" t="s">
        <v>176</v>
      </c>
      <c r="F238" s="162" t="s">
        <v>2279</v>
      </c>
      <c r="L238" s="24"/>
      <c r="M238" s="163"/>
      <c r="N238" s="50"/>
      <c r="O238" s="50"/>
      <c r="P238" s="50"/>
      <c r="Q238" s="50"/>
      <c r="R238" s="50"/>
      <c r="S238" s="50"/>
      <c r="T238" s="51"/>
      <c r="AT238" s="12" t="s">
        <v>176</v>
      </c>
      <c r="AU238" s="12" t="s">
        <v>75</v>
      </c>
    </row>
    <row r="239" spans="2:65" s="96" customFormat="1" ht="16.5" customHeight="1">
      <c r="B239" s="24"/>
      <c r="C239" s="149" t="s">
        <v>584</v>
      </c>
      <c r="D239" s="149" t="s">
        <v>169</v>
      </c>
      <c r="E239" s="150" t="s">
        <v>2280</v>
      </c>
      <c r="F239" s="151" t="s">
        <v>2281</v>
      </c>
      <c r="G239" s="152" t="s">
        <v>941</v>
      </c>
      <c r="H239" s="153">
        <v>2</v>
      </c>
      <c r="I239" s="3"/>
      <c r="J239" s="154">
        <f>ROUND(I239*H239,2)</f>
        <v>0</v>
      </c>
      <c r="K239" s="151" t="s">
        <v>1</v>
      </c>
      <c r="L239" s="24"/>
      <c r="M239" s="155" t="s">
        <v>1</v>
      </c>
      <c r="N239" s="156" t="s">
        <v>33</v>
      </c>
      <c r="O239" s="157">
        <v>0</v>
      </c>
      <c r="P239" s="157">
        <f>O239*H239</f>
        <v>0</v>
      </c>
      <c r="Q239" s="157">
        <v>0</v>
      </c>
      <c r="R239" s="157">
        <f>Q239*H239</f>
        <v>0</v>
      </c>
      <c r="S239" s="157">
        <v>0</v>
      </c>
      <c r="T239" s="158">
        <f>S239*H239</f>
        <v>0</v>
      </c>
      <c r="AR239" s="159" t="s">
        <v>174</v>
      </c>
      <c r="AT239" s="159" t="s">
        <v>169</v>
      </c>
      <c r="AU239" s="159" t="s">
        <v>75</v>
      </c>
      <c r="AY239" s="12" t="s">
        <v>167</v>
      </c>
      <c r="BE239" s="160">
        <f>IF(N239="základní",J239,0)</f>
        <v>0</v>
      </c>
      <c r="BF239" s="160">
        <f>IF(N239="snížená",J239,0)</f>
        <v>0</v>
      </c>
      <c r="BG239" s="160">
        <f>IF(N239="zákl. přenesená",J239,0)</f>
        <v>0</v>
      </c>
      <c r="BH239" s="160">
        <f>IF(N239="sníž. přenesená",J239,0)</f>
        <v>0</v>
      </c>
      <c r="BI239" s="160">
        <f>IF(N239="nulová",J239,0)</f>
        <v>0</v>
      </c>
      <c r="BJ239" s="12" t="s">
        <v>75</v>
      </c>
      <c r="BK239" s="160">
        <f>ROUND(I239*H239,2)</f>
        <v>0</v>
      </c>
      <c r="BL239" s="12" t="s">
        <v>174</v>
      </c>
      <c r="BM239" s="159" t="s">
        <v>931</v>
      </c>
    </row>
    <row r="240" spans="2:47" s="96" customFormat="1" ht="12">
      <c r="B240" s="24"/>
      <c r="D240" s="161" t="s">
        <v>176</v>
      </c>
      <c r="F240" s="162" t="s">
        <v>2281</v>
      </c>
      <c r="L240" s="24"/>
      <c r="M240" s="163"/>
      <c r="N240" s="50"/>
      <c r="O240" s="50"/>
      <c r="P240" s="50"/>
      <c r="Q240" s="50"/>
      <c r="R240" s="50"/>
      <c r="S240" s="50"/>
      <c r="T240" s="51"/>
      <c r="AT240" s="12" t="s">
        <v>176</v>
      </c>
      <c r="AU240" s="12" t="s">
        <v>75</v>
      </c>
    </row>
    <row r="241" spans="2:65" s="96" customFormat="1" ht="16.5" customHeight="1">
      <c r="B241" s="24"/>
      <c r="C241" s="149" t="s">
        <v>590</v>
      </c>
      <c r="D241" s="149" t="s">
        <v>169</v>
      </c>
      <c r="E241" s="150" t="s">
        <v>228</v>
      </c>
      <c r="F241" s="151" t="s">
        <v>2282</v>
      </c>
      <c r="G241" s="152" t="s">
        <v>508</v>
      </c>
      <c r="H241" s="153">
        <v>1</v>
      </c>
      <c r="I241" s="3"/>
      <c r="J241" s="154">
        <f>ROUND(I241*H241,2)</f>
        <v>0</v>
      </c>
      <c r="K241" s="151" t="s">
        <v>1</v>
      </c>
      <c r="L241" s="24"/>
      <c r="M241" s="155" t="s">
        <v>1</v>
      </c>
      <c r="N241" s="156" t="s">
        <v>33</v>
      </c>
      <c r="O241" s="157">
        <v>0</v>
      </c>
      <c r="P241" s="157">
        <f>O241*H241</f>
        <v>0</v>
      </c>
      <c r="Q241" s="157">
        <v>0</v>
      </c>
      <c r="R241" s="157">
        <f>Q241*H241</f>
        <v>0</v>
      </c>
      <c r="S241" s="157">
        <v>0</v>
      </c>
      <c r="T241" s="158">
        <f>S241*H241</f>
        <v>0</v>
      </c>
      <c r="AR241" s="159" t="s">
        <v>174</v>
      </c>
      <c r="AT241" s="159" t="s">
        <v>169</v>
      </c>
      <c r="AU241" s="159" t="s">
        <v>75</v>
      </c>
      <c r="AY241" s="12" t="s">
        <v>167</v>
      </c>
      <c r="BE241" s="160">
        <f>IF(N241="základní",J241,0)</f>
        <v>0</v>
      </c>
      <c r="BF241" s="160">
        <f>IF(N241="snížená",J241,0)</f>
        <v>0</v>
      </c>
      <c r="BG241" s="160">
        <f>IF(N241="zákl. přenesená",J241,0)</f>
        <v>0</v>
      </c>
      <c r="BH241" s="160">
        <f>IF(N241="sníž. přenesená",J241,0)</f>
        <v>0</v>
      </c>
      <c r="BI241" s="160">
        <f>IF(N241="nulová",J241,0)</f>
        <v>0</v>
      </c>
      <c r="BJ241" s="12" t="s">
        <v>75</v>
      </c>
      <c r="BK241" s="160">
        <f>ROUND(I241*H241,2)</f>
        <v>0</v>
      </c>
      <c r="BL241" s="12" t="s">
        <v>174</v>
      </c>
      <c r="BM241" s="159" t="s">
        <v>944</v>
      </c>
    </row>
    <row r="242" spans="2:47" s="96" customFormat="1" ht="12">
      <c r="B242" s="24"/>
      <c r="D242" s="161" t="s">
        <v>176</v>
      </c>
      <c r="F242" s="162" t="s">
        <v>2282</v>
      </c>
      <c r="L242" s="24"/>
      <c r="M242" s="163"/>
      <c r="N242" s="50"/>
      <c r="O242" s="50"/>
      <c r="P242" s="50"/>
      <c r="Q242" s="50"/>
      <c r="R242" s="50"/>
      <c r="S242" s="50"/>
      <c r="T242" s="51"/>
      <c r="AT242" s="12" t="s">
        <v>176</v>
      </c>
      <c r="AU242" s="12" t="s">
        <v>75</v>
      </c>
    </row>
    <row r="243" spans="2:65" s="96" customFormat="1" ht="16.5" customHeight="1">
      <c r="B243" s="24"/>
      <c r="C243" s="149" t="s">
        <v>606</v>
      </c>
      <c r="D243" s="149" t="s">
        <v>169</v>
      </c>
      <c r="E243" s="150" t="s">
        <v>2283</v>
      </c>
      <c r="F243" s="151" t="s">
        <v>2284</v>
      </c>
      <c r="G243" s="152" t="s">
        <v>508</v>
      </c>
      <c r="H243" s="153">
        <v>1</v>
      </c>
      <c r="I243" s="3"/>
      <c r="J243" s="154">
        <f>ROUND(I243*H243,2)</f>
        <v>0</v>
      </c>
      <c r="K243" s="151" t="s">
        <v>1</v>
      </c>
      <c r="L243" s="24"/>
      <c r="M243" s="155" t="s">
        <v>1</v>
      </c>
      <c r="N243" s="156" t="s">
        <v>33</v>
      </c>
      <c r="O243" s="157">
        <v>0</v>
      </c>
      <c r="P243" s="157">
        <f>O243*H243</f>
        <v>0</v>
      </c>
      <c r="Q243" s="157">
        <v>0</v>
      </c>
      <c r="R243" s="157">
        <f>Q243*H243</f>
        <v>0</v>
      </c>
      <c r="S243" s="157">
        <v>0</v>
      </c>
      <c r="T243" s="158">
        <f>S243*H243</f>
        <v>0</v>
      </c>
      <c r="AR243" s="159" t="s">
        <v>174</v>
      </c>
      <c r="AT243" s="159" t="s">
        <v>169</v>
      </c>
      <c r="AU243" s="159" t="s">
        <v>75</v>
      </c>
      <c r="AY243" s="12" t="s">
        <v>167</v>
      </c>
      <c r="BE243" s="160">
        <f>IF(N243="základní",J243,0)</f>
        <v>0</v>
      </c>
      <c r="BF243" s="160">
        <f>IF(N243="snížená",J243,0)</f>
        <v>0</v>
      </c>
      <c r="BG243" s="160">
        <f>IF(N243="zákl. přenesená",J243,0)</f>
        <v>0</v>
      </c>
      <c r="BH243" s="160">
        <f>IF(N243="sníž. přenesená",J243,0)</f>
        <v>0</v>
      </c>
      <c r="BI243" s="160">
        <f>IF(N243="nulová",J243,0)</f>
        <v>0</v>
      </c>
      <c r="BJ243" s="12" t="s">
        <v>75</v>
      </c>
      <c r="BK243" s="160">
        <f>ROUND(I243*H243,2)</f>
        <v>0</v>
      </c>
      <c r="BL243" s="12" t="s">
        <v>174</v>
      </c>
      <c r="BM243" s="159" t="s">
        <v>954</v>
      </c>
    </row>
    <row r="244" spans="2:47" s="96" customFormat="1" ht="12">
      <c r="B244" s="24"/>
      <c r="D244" s="161" t="s">
        <v>176</v>
      </c>
      <c r="F244" s="162" t="s">
        <v>2284</v>
      </c>
      <c r="L244" s="24"/>
      <c r="M244" s="163"/>
      <c r="N244" s="50"/>
      <c r="O244" s="50"/>
      <c r="P244" s="50"/>
      <c r="Q244" s="50"/>
      <c r="R244" s="50"/>
      <c r="S244" s="50"/>
      <c r="T244" s="51"/>
      <c r="AT244" s="12" t="s">
        <v>176</v>
      </c>
      <c r="AU244" s="12" t="s">
        <v>75</v>
      </c>
    </row>
    <row r="245" spans="2:65" s="96" customFormat="1" ht="16.5" customHeight="1">
      <c r="B245" s="24"/>
      <c r="C245" s="149" t="s">
        <v>612</v>
      </c>
      <c r="D245" s="149" t="s">
        <v>169</v>
      </c>
      <c r="E245" s="150" t="s">
        <v>2285</v>
      </c>
      <c r="F245" s="151" t="s">
        <v>2286</v>
      </c>
      <c r="G245" s="152" t="s">
        <v>508</v>
      </c>
      <c r="H245" s="153">
        <v>1</v>
      </c>
      <c r="I245" s="3"/>
      <c r="J245" s="154">
        <f>ROUND(I245*H245,2)</f>
        <v>0</v>
      </c>
      <c r="K245" s="151" t="s">
        <v>1</v>
      </c>
      <c r="L245" s="24"/>
      <c r="M245" s="155" t="s">
        <v>1</v>
      </c>
      <c r="N245" s="156" t="s">
        <v>33</v>
      </c>
      <c r="O245" s="157">
        <v>0</v>
      </c>
      <c r="P245" s="157">
        <f>O245*H245</f>
        <v>0</v>
      </c>
      <c r="Q245" s="157">
        <v>0</v>
      </c>
      <c r="R245" s="157">
        <f>Q245*H245</f>
        <v>0</v>
      </c>
      <c r="S245" s="157">
        <v>0</v>
      </c>
      <c r="T245" s="158">
        <f>S245*H245</f>
        <v>0</v>
      </c>
      <c r="AR245" s="159" t="s">
        <v>174</v>
      </c>
      <c r="AT245" s="159" t="s">
        <v>169</v>
      </c>
      <c r="AU245" s="159" t="s">
        <v>75</v>
      </c>
      <c r="AY245" s="12" t="s">
        <v>167</v>
      </c>
      <c r="BE245" s="160">
        <f>IF(N245="základní",J245,0)</f>
        <v>0</v>
      </c>
      <c r="BF245" s="160">
        <f>IF(N245="snížená",J245,0)</f>
        <v>0</v>
      </c>
      <c r="BG245" s="160">
        <f>IF(N245="zákl. přenesená",J245,0)</f>
        <v>0</v>
      </c>
      <c r="BH245" s="160">
        <f>IF(N245="sníž. přenesená",J245,0)</f>
        <v>0</v>
      </c>
      <c r="BI245" s="160">
        <f>IF(N245="nulová",J245,0)</f>
        <v>0</v>
      </c>
      <c r="BJ245" s="12" t="s">
        <v>75</v>
      </c>
      <c r="BK245" s="160">
        <f>ROUND(I245*H245,2)</f>
        <v>0</v>
      </c>
      <c r="BL245" s="12" t="s">
        <v>174</v>
      </c>
      <c r="BM245" s="159" t="s">
        <v>964</v>
      </c>
    </row>
    <row r="246" spans="2:47" s="96" customFormat="1" ht="12">
      <c r="B246" s="24"/>
      <c r="D246" s="161" t="s">
        <v>176</v>
      </c>
      <c r="F246" s="162" t="s">
        <v>2286</v>
      </c>
      <c r="L246" s="24"/>
      <c r="M246" s="163"/>
      <c r="N246" s="50"/>
      <c r="O246" s="50"/>
      <c r="P246" s="50"/>
      <c r="Q246" s="50"/>
      <c r="R246" s="50"/>
      <c r="S246" s="50"/>
      <c r="T246" s="51"/>
      <c r="AT246" s="12" t="s">
        <v>176</v>
      </c>
      <c r="AU246" s="12" t="s">
        <v>75</v>
      </c>
    </row>
    <row r="247" spans="2:65" s="96" customFormat="1" ht="16.5" customHeight="1">
      <c r="B247" s="24"/>
      <c r="C247" s="149" t="s">
        <v>620</v>
      </c>
      <c r="D247" s="149" t="s">
        <v>169</v>
      </c>
      <c r="E247" s="150" t="s">
        <v>2287</v>
      </c>
      <c r="F247" s="151" t="s">
        <v>2288</v>
      </c>
      <c r="G247" s="152" t="s">
        <v>1031</v>
      </c>
      <c r="H247" s="153">
        <v>332.62</v>
      </c>
      <c r="I247" s="3"/>
      <c r="J247" s="154">
        <f>ROUND(I247*H247,2)</f>
        <v>0</v>
      </c>
      <c r="K247" s="151" t="s">
        <v>1</v>
      </c>
      <c r="L247" s="24"/>
      <c r="M247" s="155" t="s">
        <v>1</v>
      </c>
      <c r="N247" s="156" t="s">
        <v>33</v>
      </c>
      <c r="O247" s="157">
        <v>0</v>
      </c>
      <c r="P247" s="157">
        <f>O247*H247</f>
        <v>0</v>
      </c>
      <c r="Q247" s="157">
        <v>0</v>
      </c>
      <c r="R247" s="157">
        <f>Q247*H247</f>
        <v>0</v>
      </c>
      <c r="S247" s="157">
        <v>0</v>
      </c>
      <c r="T247" s="158">
        <f>S247*H247</f>
        <v>0</v>
      </c>
      <c r="AR247" s="159" t="s">
        <v>174</v>
      </c>
      <c r="AT247" s="159" t="s">
        <v>169</v>
      </c>
      <c r="AU247" s="159" t="s">
        <v>75</v>
      </c>
      <c r="AY247" s="12" t="s">
        <v>167</v>
      </c>
      <c r="BE247" s="160">
        <f>IF(N247="základní",J247,0)</f>
        <v>0</v>
      </c>
      <c r="BF247" s="160">
        <f>IF(N247="snížená",J247,0)</f>
        <v>0</v>
      </c>
      <c r="BG247" s="160">
        <f>IF(N247="zákl. přenesená",J247,0)</f>
        <v>0</v>
      </c>
      <c r="BH247" s="160">
        <f>IF(N247="sníž. přenesená",J247,0)</f>
        <v>0</v>
      </c>
      <c r="BI247" s="160">
        <f>IF(N247="nulová",J247,0)</f>
        <v>0</v>
      </c>
      <c r="BJ247" s="12" t="s">
        <v>75</v>
      </c>
      <c r="BK247" s="160">
        <f>ROUND(I247*H247,2)</f>
        <v>0</v>
      </c>
      <c r="BL247" s="12" t="s">
        <v>174</v>
      </c>
      <c r="BM247" s="159" t="s">
        <v>974</v>
      </c>
    </row>
    <row r="248" spans="2:47" s="96" customFormat="1" ht="12">
      <c r="B248" s="24"/>
      <c r="D248" s="161" t="s">
        <v>176</v>
      </c>
      <c r="F248" s="162" t="s">
        <v>2288</v>
      </c>
      <c r="L248" s="24"/>
      <c r="M248" s="231"/>
      <c r="N248" s="232"/>
      <c r="O248" s="232"/>
      <c r="P248" s="232"/>
      <c r="Q248" s="232"/>
      <c r="R248" s="232"/>
      <c r="S248" s="232"/>
      <c r="T248" s="233"/>
      <c r="AT248" s="12" t="s">
        <v>176</v>
      </c>
      <c r="AU248" s="12" t="s">
        <v>75</v>
      </c>
    </row>
    <row r="249" spans="2:12" s="96" customFormat="1" ht="6.95" customHeight="1">
      <c r="B249" s="38"/>
      <c r="C249" s="39"/>
      <c r="D249" s="39"/>
      <c r="E249" s="39"/>
      <c r="F249" s="39"/>
      <c r="G249" s="39"/>
      <c r="H249" s="39"/>
      <c r="I249" s="39"/>
      <c r="J249" s="39"/>
      <c r="K249" s="39"/>
      <c r="L249" s="24"/>
    </row>
    <row r="250" s="11" customFormat="1" ht="12"/>
  </sheetData>
  <sheetProtection password="C441" sheet="1" objects="1" scenarios="1"/>
  <autoFilter ref="C124:K248"/>
  <mergeCells count="9">
    <mergeCell ref="E87:H87"/>
    <mergeCell ref="E115:H115"/>
    <mergeCell ref="E117:H117"/>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95"/>
  <sheetViews>
    <sheetView showGridLines="0" workbookViewId="0" topLeftCell="A1">
      <selection activeCell="A2" sqref="A2"/>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c r="A1" s="1"/>
    </row>
    <row r="2" spans="12:46" s="11" customFormat="1" ht="36.95" customHeight="1">
      <c r="L2" s="413" t="s">
        <v>5</v>
      </c>
      <c r="M2" s="408"/>
      <c r="N2" s="408"/>
      <c r="O2" s="408"/>
      <c r="P2" s="408"/>
      <c r="Q2" s="408"/>
      <c r="R2" s="408"/>
      <c r="S2" s="408"/>
      <c r="T2" s="408"/>
      <c r="U2" s="408"/>
      <c r="V2" s="408"/>
      <c r="AT2" s="12" t="s">
        <v>103</v>
      </c>
    </row>
    <row r="3" spans="2:46" s="11" customFormat="1" ht="6.95" customHeight="1">
      <c r="B3" s="13"/>
      <c r="C3" s="14"/>
      <c r="D3" s="14"/>
      <c r="E3" s="14"/>
      <c r="F3" s="14"/>
      <c r="G3" s="14"/>
      <c r="H3" s="14"/>
      <c r="I3" s="14"/>
      <c r="J3" s="14"/>
      <c r="K3" s="14"/>
      <c r="L3" s="15"/>
      <c r="AT3" s="12" t="s">
        <v>77</v>
      </c>
    </row>
    <row r="4" spans="2:46" s="11" customFormat="1" ht="24.95" customHeight="1">
      <c r="B4" s="15"/>
      <c r="D4" s="16" t="s">
        <v>118</v>
      </c>
      <c r="L4" s="15"/>
      <c r="M4" s="94" t="s">
        <v>10</v>
      </c>
      <c r="AT4" s="12" t="s">
        <v>3</v>
      </c>
    </row>
    <row r="5" spans="2:12" s="11" customFormat="1" ht="6.95" customHeight="1">
      <c r="B5" s="15"/>
      <c r="L5" s="15"/>
    </row>
    <row r="6" spans="2:12" s="11" customFormat="1" ht="12" customHeight="1">
      <c r="B6" s="15"/>
      <c r="D6" s="95" t="s">
        <v>14</v>
      </c>
      <c r="L6" s="15"/>
    </row>
    <row r="7" spans="2:12" s="11" customFormat="1" ht="24.75" customHeight="1">
      <c r="B7" s="15"/>
      <c r="E7" s="440" t="str">
        <f>'Rekapitulace stavby'!K6</f>
        <v>2. etapa modernizace obj. č. 306 (hangár H53) - části západ a úseků části východ situovaného v areálu LOM PRAHA s.p. na letišti Praha – Kbely</v>
      </c>
      <c r="F7" s="441"/>
      <c r="G7" s="441"/>
      <c r="H7" s="441"/>
      <c r="L7" s="15"/>
    </row>
    <row r="8" spans="2:12" s="96" customFormat="1" ht="12" customHeight="1">
      <c r="B8" s="24"/>
      <c r="D8" s="95" t="s">
        <v>119</v>
      </c>
      <c r="L8" s="24"/>
    </row>
    <row r="9" spans="2:12" s="96" customFormat="1" ht="36.95" customHeight="1">
      <c r="B9" s="24"/>
      <c r="E9" s="427" t="s">
        <v>2289</v>
      </c>
      <c r="F9" s="439"/>
      <c r="G9" s="439"/>
      <c r="H9" s="439"/>
      <c r="L9" s="24"/>
    </row>
    <row r="10" spans="2:12" s="96" customFormat="1" ht="12">
      <c r="B10" s="24"/>
      <c r="L10" s="24"/>
    </row>
    <row r="11" spans="2:12" s="96" customFormat="1" ht="12" customHeight="1">
      <c r="B11" s="24"/>
      <c r="D11" s="95" t="s">
        <v>15</v>
      </c>
      <c r="F11" s="21" t="s">
        <v>1</v>
      </c>
      <c r="I11" s="95" t="s">
        <v>16</v>
      </c>
      <c r="J11" s="21" t="s">
        <v>1</v>
      </c>
      <c r="L11" s="24"/>
    </row>
    <row r="12" spans="2:12" s="96" customFormat="1" ht="12" customHeight="1">
      <c r="B12" s="24"/>
      <c r="D12" s="95" t="s">
        <v>17</v>
      </c>
      <c r="F12" s="21" t="s">
        <v>2872</v>
      </c>
      <c r="I12" s="95" t="s">
        <v>18</v>
      </c>
      <c r="J12" s="93">
        <f>'Rekapitulace stavby'!AN8</f>
        <v>43760</v>
      </c>
      <c r="L12" s="24"/>
    </row>
    <row r="13" spans="2:12" s="96" customFormat="1" ht="10.9" customHeight="1">
      <c r="B13" s="24"/>
      <c r="L13" s="24"/>
    </row>
    <row r="14" spans="2:12" s="96" customFormat="1" ht="12" customHeight="1">
      <c r="B14" s="24"/>
      <c r="D14" s="95" t="s">
        <v>19</v>
      </c>
      <c r="I14" s="95" t="s">
        <v>20</v>
      </c>
      <c r="J14" s="21" t="s">
        <v>2874</v>
      </c>
      <c r="L14" s="24"/>
    </row>
    <row r="15" spans="2:12" s="96" customFormat="1" ht="18" customHeight="1">
      <c r="B15" s="24"/>
      <c r="E15" s="21" t="s">
        <v>2873</v>
      </c>
      <c r="I15" s="95" t="s">
        <v>21</v>
      </c>
      <c r="J15" s="21" t="s">
        <v>2875</v>
      </c>
      <c r="L15" s="24"/>
    </row>
    <row r="16" spans="2:12" s="96" customFormat="1" ht="6.95" customHeight="1">
      <c r="B16" s="24"/>
      <c r="L16" s="24"/>
    </row>
    <row r="17" spans="2:12" s="96" customFormat="1" ht="12" customHeight="1">
      <c r="B17" s="24"/>
      <c r="D17" s="95" t="s">
        <v>22</v>
      </c>
      <c r="I17" s="95" t="s">
        <v>20</v>
      </c>
      <c r="J17" s="91">
        <f>'Rekapitulace stavby'!AN13</f>
        <v>0</v>
      </c>
      <c r="L17" s="24"/>
    </row>
    <row r="18" spans="2:12" s="96" customFormat="1" ht="18" customHeight="1">
      <c r="B18" s="24"/>
      <c r="E18" s="442">
        <f>'Rekapitulace stavby'!E14</f>
        <v>0</v>
      </c>
      <c r="F18" s="442"/>
      <c r="G18" s="442"/>
      <c r="H18" s="442"/>
      <c r="I18" s="95" t="s">
        <v>21</v>
      </c>
      <c r="J18" s="91">
        <f>'Rekapitulace stavby'!AN14</f>
        <v>0</v>
      </c>
      <c r="L18" s="24"/>
    </row>
    <row r="19" spans="2:12" s="96" customFormat="1" ht="6.95" customHeight="1">
      <c r="B19" s="24"/>
      <c r="L19" s="24"/>
    </row>
    <row r="20" spans="2:12" s="96" customFormat="1" ht="12" customHeight="1">
      <c r="B20" s="24"/>
      <c r="D20" s="95" t="s">
        <v>23</v>
      </c>
      <c r="I20" s="95" t="s">
        <v>20</v>
      </c>
      <c r="J20" s="21" t="s">
        <v>1</v>
      </c>
      <c r="L20" s="24"/>
    </row>
    <row r="21" spans="2:12" s="96" customFormat="1" ht="18" customHeight="1">
      <c r="B21" s="24"/>
      <c r="E21" s="21" t="s">
        <v>24</v>
      </c>
      <c r="I21" s="95" t="s">
        <v>21</v>
      </c>
      <c r="J21" s="21" t="s">
        <v>1</v>
      </c>
      <c r="L21" s="24"/>
    </row>
    <row r="22" spans="2:12" s="96" customFormat="1" ht="6.95" customHeight="1">
      <c r="B22" s="24"/>
      <c r="L22" s="24"/>
    </row>
    <row r="23" spans="2:12" s="96" customFormat="1" ht="12" customHeight="1">
      <c r="B23" s="24"/>
      <c r="D23" s="95" t="s">
        <v>26</v>
      </c>
      <c r="I23" s="95" t="s">
        <v>20</v>
      </c>
      <c r="J23" s="21" t="str">
        <f>IF('Rekapitulace stavby'!AN19="","",'Rekapitulace stavby'!AN19)</f>
        <v/>
      </c>
      <c r="L23" s="24"/>
    </row>
    <row r="24" spans="2:12" s="96" customFormat="1" ht="18" customHeight="1">
      <c r="B24" s="24"/>
      <c r="E24" s="91" t="str">
        <f>IF('Rekapitulace stavby'!E20="","",'Rekapitulace stavby'!E20)</f>
        <v/>
      </c>
      <c r="F24" s="92"/>
      <c r="G24" s="92"/>
      <c r="H24" s="92"/>
      <c r="I24" s="95" t="s">
        <v>21</v>
      </c>
      <c r="J24" s="21" t="str">
        <f>IF('Rekapitulace stavby'!AN20="","",'Rekapitulace stavby'!AN20)</f>
        <v/>
      </c>
      <c r="L24" s="24"/>
    </row>
    <row r="25" spans="2:12" s="96" customFormat="1" ht="6.95" customHeight="1">
      <c r="B25" s="24"/>
      <c r="L25" s="24"/>
    </row>
    <row r="26" spans="2:12" s="96" customFormat="1" ht="12" customHeight="1">
      <c r="B26" s="24"/>
      <c r="D26" s="95" t="s">
        <v>27</v>
      </c>
      <c r="L26" s="24"/>
    </row>
    <row r="27" spans="2:12" s="98" customFormat="1" ht="16.5" customHeight="1">
      <c r="B27" s="97"/>
      <c r="E27" s="414" t="s">
        <v>1</v>
      </c>
      <c r="F27" s="414"/>
      <c r="G27" s="414"/>
      <c r="H27" s="414"/>
      <c r="L27" s="97"/>
    </row>
    <row r="28" spans="2:12" s="96" customFormat="1" ht="6.95" customHeight="1">
      <c r="B28" s="24"/>
      <c r="L28" s="24"/>
    </row>
    <row r="29" spans="2:12" s="96" customFormat="1" ht="6.95" customHeight="1">
      <c r="B29" s="24"/>
      <c r="D29" s="48"/>
      <c r="E29" s="48"/>
      <c r="F29" s="48"/>
      <c r="G29" s="48"/>
      <c r="H29" s="48"/>
      <c r="I29" s="48"/>
      <c r="J29" s="48"/>
      <c r="K29" s="48"/>
      <c r="L29" s="24"/>
    </row>
    <row r="30" spans="2:12" s="96" customFormat="1" ht="25.35" customHeight="1">
      <c r="B30" s="24"/>
      <c r="D30" s="99" t="s">
        <v>28</v>
      </c>
      <c r="J30" s="100">
        <f>ROUND(J118,2)</f>
        <v>0</v>
      </c>
      <c r="L30" s="24"/>
    </row>
    <row r="31" spans="2:12" s="96" customFormat="1" ht="6.95" customHeight="1">
      <c r="B31" s="24"/>
      <c r="D31" s="48"/>
      <c r="E31" s="48"/>
      <c r="F31" s="48"/>
      <c r="G31" s="48"/>
      <c r="H31" s="48"/>
      <c r="I31" s="48"/>
      <c r="J31" s="48"/>
      <c r="K31" s="48"/>
      <c r="L31" s="24"/>
    </row>
    <row r="32" spans="2:12" s="96" customFormat="1" ht="14.45" customHeight="1">
      <c r="B32" s="24"/>
      <c r="F32" s="101" t="s">
        <v>30</v>
      </c>
      <c r="I32" s="101" t="s">
        <v>29</v>
      </c>
      <c r="J32" s="101" t="s">
        <v>31</v>
      </c>
      <c r="L32" s="24"/>
    </row>
    <row r="33" spans="2:12" s="96" customFormat="1" ht="14.45" customHeight="1">
      <c r="B33" s="24"/>
      <c r="D33" s="102" t="s">
        <v>32</v>
      </c>
      <c r="E33" s="95" t="s">
        <v>33</v>
      </c>
      <c r="F33" s="103">
        <f>ROUND((SUM(BE118:BE194)),2)</f>
        <v>0</v>
      </c>
      <c r="I33" s="104">
        <v>0.21</v>
      </c>
      <c r="J33" s="103">
        <f>ROUND(((SUM(BE118:BE194))*I33),2)</f>
        <v>0</v>
      </c>
      <c r="L33" s="24"/>
    </row>
    <row r="34" spans="2:12" s="96" customFormat="1" ht="14.45" customHeight="1">
      <c r="B34" s="24"/>
      <c r="E34" s="95" t="s">
        <v>34</v>
      </c>
      <c r="F34" s="103">
        <f>ROUND((SUM(BF118:BF194)),2)</f>
        <v>0</v>
      </c>
      <c r="I34" s="104">
        <v>0.15</v>
      </c>
      <c r="J34" s="103">
        <f>ROUND(((SUM(BF118:BF194))*I34),2)</f>
        <v>0</v>
      </c>
      <c r="L34" s="24"/>
    </row>
    <row r="35" spans="2:12" s="96" customFormat="1" ht="14.45" customHeight="1" hidden="1">
      <c r="B35" s="24"/>
      <c r="E35" s="95" t="s">
        <v>35</v>
      </c>
      <c r="F35" s="103">
        <f>ROUND((SUM(BG118:BG194)),2)</f>
        <v>0</v>
      </c>
      <c r="I35" s="104">
        <v>0.21</v>
      </c>
      <c r="J35" s="103">
        <f>0</f>
        <v>0</v>
      </c>
      <c r="L35" s="24"/>
    </row>
    <row r="36" spans="2:12" s="96" customFormat="1" ht="14.45" customHeight="1" hidden="1">
      <c r="B36" s="24"/>
      <c r="E36" s="95" t="s">
        <v>36</v>
      </c>
      <c r="F36" s="103">
        <f>ROUND((SUM(BH118:BH194)),2)</f>
        <v>0</v>
      </c>
      <c r="I36" s="104">
        <v>0.15</v>
      </c>
      <c r="J36" s="103">
        <f>0</f>
        <v>0</v>
      </c>
      <c r="L36" s="24"/>
    </row>
    <row r="37" spans="2:12" s="96" customFormat="1" ht="14.45" customHeight="1" hidden="1">
      <c r="B37" s="24"/>
      <c r="E37" s="95" t="s">
        <v>37</v>
      </c>
      <c r="F37" s="103">
        <f>ROUND((SUM(BI118:BI194)),2)</f>
        <v>0</v>
      </c>
      <c r="I37" s="104">
        <v>0</v>
      </c>
      <c r="J37" s="103">
        <f>0</f>
        <v>0</v>
      </c>
      <c r="L37" s="24"/>
    </row>
    <row r="38" spans="2:12" s="96" customFormat="1" ht="6.95" customHeight="1">
      <c r="B38" s="24"/>
      <c r="L38" s="24"/>
    </row>
    <row r="39" spans="2:12" s="96" customFormat="1" ht="25.35" customHeight="1">
      <c r="B39" s="24"/>
      <c r="C39" s="105"/>
      <c r="D39" s="106" t="s">
        <v>38</v>
      </c>
      <c r="E39" s="52"/>
      <c r="F39" s="52"/>
      <c r="G39" s="107" t="s">
        <v>39</v>
      </c>
      <c r="H39" s="108" t="s">
        <v>40</v>
      </c>
      <c r="I39" s="52"/>
      <c r="J39" s="109">
        <f>SUM(J30:J37)</f>
        <v>0</v>
      </c>
      <c r="K39" s="110"/>
      <c r="L39" s="24"/>
    </row>
    <row r="40" spans="2:12" s="96" customFormat="1" ht="14.45" customHeight="1">
      <c r="B40" s="24"/>
      <c r="L40" s="24"/>
    </row>
    <row r="41" spans="2:12" s="11" customFormat="1" ht="14.45" customHeight="1">
      <c r="B41" s="15"/>
      <c r="L41" s="15"/>
    </row>
    <row r="42" spans="2:12" s="11" customFormat="1" ht="14.45" customHeight="1">
      <c r="B42" s="15"/>
      <c r="L42" s="15"/>
    </row>
    <row r="43" spans="2:12" s="11" customFormat="1" ht="14.45" customHeight="1">
      <c r="B43" s="15"/>
      <c r="L43" s="15"/>
    </row>
    <row r="44" spans="2:12" s="11" customFormat="1" ht="14.45" customHeight="1">
      <c r="B44" s="15"/>
      <c r="L44" s="15"/>
    </row>
    <row r="45" spans="2:12" s="11" customFormat="1" ht="14.45" customHeight="1">
      <c r="B45" s="15"/>
      <c r="L45" s="15"/>
    </row>
    <row r="46" spans="2:12" s="11" customFormat="1" ht="14.45" customHeight="1">
      <c r="B46" s="15"/>
      <c r="L46" s="15"/>
    </row>
    <row r="47" spans="2:12" s="11" customFormat="1" ht="14.45" customHeight="1">
      <c r="B47" s="15"/>
      <c r="L47" s="15"/>
    </row>
    <row r="48" spans="2:12" s="11" customFormat="1" ht="14.45" customHeight="1">
      <c r="B48" s="15"/>
      <c r="L48" s="15"/>
    </row>
    <row r="49" spans="2:12" s="11" customFormat="1" ht="14.45" customHeight="1">
      <c r="B49" s="15"/>
      <c r="L49" s="15"/>
    </row>
    <row r="50" spans="2:12" s="96" customFormat="1" ht="14.45" customHeight="1">
      <c r="B50" s="24"/>
      <c r="D50" s="35" t="s">
        <v>41</v>
      </c>
      <c r="E50" s="36"/>
      <c r="F50" s="36"/>
      <c r="G50" s="35" t="s">
        <v>42</v>
      </c>
      <c r="H50" s="36"/>
      <c r="I50" s="36"/>
      <c r="J50" s="36"/>
      <c r="K50" s="36"/>
      <c r="L50" s="24"/>
    </row>
    <row r="51" spans="2:12" s="11" customFormat="1" ht="12">
      <c r="B51" s="15"/>
      <c r="L51" s="15"/>
    </row>
    <row r="52" spans="2:12" s="11" customFormat="1" ht="12">
      <c r="B52" s="15"/>
      <c r="L52" s="15"/>
    </row>
    <row r="53" spans="2:12" s="11" customFormat="1" ht="12">
      <c r="B53" s="15"/>
      <c r="L53" s="15"/>
    </row>
    <row r="54" spans="2:12" s="11" customFormat="1" ht="12">
      <c r="B54" s="15"/>
      <c r="L54" s="15"/>
    </row>
    <row r="55" spans="2:12" s="11" customFormat="1" ht="12">
      <c r="B55" s="15"/>
      <c r="L55" s="15"/>
    </row>
    <row r="56" spans="2:12" s="11" customFormat="1" ht="12">
      <c r="B56" s="15"/>
      <c r="L56" s="15"/>
    </row>
    <row r="57" spans="2:12" s="11" customFormat="1" ht="12">
      <c r="B57" s="15"/>
      <c r="L57" s="15"/>
    </row>
    <row r="58" spans="2:12" s="11" customFormat="1" ht="12">
      <c r="B58" s="15"/>
      <c r="L58" s="15"/>
    </row>
    <row r="59" spans="2:12" s="11" customFormat="1" ht="12">
      <c r="B59" s="15"/>
      <c r="L59" s="15"/>
    </row>
    <row r="60" spans="2:12" s="11" customFormat="1" ht="12">
      <c r="B60" s="15"/>
      <c r="L60" s="15"/>
    </row>
    <row r="61" spans="2:12" s="96" customFormat="1" ht="12.75">
      <c r="B61" s="24"/>
      <c r="D61" s="37" t="s">
        <v>43</v>
      </c>
      <c r="E61" s="28"/>
      <c r="F61" s="111" t="s">
        <v>44</v>
      </c>
      <c r="G61" s="37" t="s">
        <v>43</v>
      </c>
      <c r="H61" s="28"/>
      <c r="I61" s="28"/>
      <c r="J61" s="112" t="s">
        <v>44</v>
      </c>
      <c r="K61" s="28"/>
      <c r="L61" s="24"/>
    </row>
    <row r="62" spans="2:12" s="11" customFormat="1" ht="12">
      <c r="B62" s="15"/>
      <c r="L62" s="15"/>
    </row>
    <row r="63" spans="2:12" s="11" customFormat="1" ht="12">
      <c r="B63" s="15"/>
      <c r="L63" s="15"/>
    </row>
    <row r="64" spans="2:12" s="11" customFormat="1" ht="12">
      <c r="B64" s="15"/>
      <c r="L64" s="15"/>
    </row>
    <row r="65" spans="2:12" s="96" customFormat="1" ht="12.75">
      <c r="B65" s="24"/>
      <c r="D65" s="35" t="s">
        <v>45</v>
      </c>
      <c r="E65" s="36"/>
      <c r="F65" s="36"/>
      <c r="G65" s="35" t="s">
        <v>46</v>
      </c>
      <c r="H65" s="36"/>
      <c r="I65" s="36"/>
      <c r="J65" s="36"/>
      <c r="K65" s="36"/>
      <c r="L65" s="24"/>
    </row>
    <row r="66" spans="2:12" s="11" customFormat="1" ht="12">
      <c r="B66" s="15"/>
      <c r="L66" s="15"/>
    </row>
    <row r="67" spans="2:12" s="11" customFormat="1" ht="12">
      <c r="B67" s="15"/>
      <c r="L67" s="15"/>
    </row>
    <row r="68" spans="2:12" s="11" customFormat="1" ht="12">
      <c r="B68" s="15"/>
      <c r="L68" s="15"/>
    </row>
    <row r="69" spans="2:12" s="11" customFormat="1" ht="12">
      <c r="B69" s="15"/>
      <c r="L69" s="15"/>
    </row>
    <row r="70" spans="2:12" s="11" customFormat="1" ht="12">
      <c r="B70" s="15"/>
      <c r="L70" s="15"/>
    </row>
    <row r="71" spans="2:12" s="11" customFormat="1" ht="12">
      <c r="B71" s="15"/>
      <c r="L71" s="15"/>
    </row>
    <row r="72" spans="2:12" s="11" customFormat="1" ht="12">
      <c r="B72" s="15"/>
      <c r="L72" s="15"/>
    </row>
    <row r="73" spans="2:12" s="11" customFormat="1" ht="12">
      <c r="B73" s="15"/>
      <c r="L73" s="15"/>
    </row>
    <row r="74" spans="2:12" s="11" customFormat="1" ht="12">
      <c r="B74" s="15"/>
      <c r="L74" s="15"/>
    </row>
    <row r="75" spans="2:12" s="11" customFormat="1" ht="12">
      <c r="B75" s="15"/>
      <c r="L75" s="15"/>
    </row>
    <row r="76" spans="2:12" s="96" customFormat="1" ht="12.75">
      <c r="B76" s="24"/>
      <c r="D76" s="37" t="s">
        <v>43</v>
      </c>
      <c r="E76" s="28"/>
      <c r="F76" s="111" t="s">
        <v>44</v>
      </c>
      <c r="G76" s="37" t="s">
        <v>43</v>
      </c>
      <c r="H76" s="28"/>
      <c r="I76" s="28"/>
      <c r="J76" s="112" t="s">
        <v>44</v>
      </c>
      <c r="K76" s="28"/>
      <c r="L76" s="24"/>
    </row>
    <row r="77" spans="2:12" s="96" customFormat="1" ht="14.45" customHeight="1">
      <c r="B77" s="38"/>
      <c r="C77" s="39"/>
      <c r="D77" s="39"/>
      <c r="E77" s="39"/>
      <c r="F77" s="39"/>
      <c r="G77" s="39"/>
      <c r="H77" s="39"/>
      <c r="I77" s="39"/>
      <c r="J77" s="39"/>
      <c r="K77" s="39"/>
      <c r="L77" s="24"/>
    </row>
    <row r="78" s="11" customFormat="1" ht="12"/>
    <row r="79" s="11" customFormat="1" ht="12"/>
    <row r="80" s="11" customFormat="1" ht="12"/>
    <row r="81" spans="2:12" s="96" customFormat="1" ht="6.95" customHeight="1">
      <c r="B81" s="40"/>
      <c r="C81" s="41"/>
      <c r="D81" s="41"/>
      <c r="E81" s="41"/>
      <c r="F81" s="41"/>
      <c r="G81" s="41"/>
      <c r="H81" s="41"/>
      <c r="I81" s="41"/>
      <c r="J81" s="41"/>
      <c r="K81" s="41"/>
      <c r="L81" s="24"/>
    </row>
    <row r="82" spans="2:12" s="96" customFormat="1" ht="24.95" customHeight="1">
      <c r="B82" s="24"/>
      <c r="C82" s="16" t="s">
        <v>123</v>
      </c>
      <c r="L82" s="24"/>
    </row>
    <row r="83" spans="2:12" s="96" customFormat="1" ht="6.95" customHeight="1">
      <c r="B83" s="24"/>
      <c r="L83" s="24"/>
    </row>
    <row r="84" spans="2:12" s="96" customFormat="1" ht="12" customHeight="1">
      <c r="B84" s="24"/>
      <c r="C84" s="95" t="s">
        <v>14</v>
      </c>
      <c r="L84" s="24"/>
    </row>
    <row r="85" spans="2:12" s="96" customFormat="1" ht="24.75" customHeight="1">
      <c r="B85" s="24"/>
      <c r="E85" s="440" t="str">
        <f>E7</f>
        <v>2. etapa modernizace obj. č. 306 (hangár H53) - části západ a úseků části východ situovaného v areálu LOM PRAHA s.p. na letišti Praha – Kbely</v>
      </c>
      <c r="F85" s="441"/>
      <c r="G85" s="441"/>
      <c r="H85" s="441"/>
      <c r="L85" s="24"/>
    </row>
    <row r="86" spans="2:12" s="96" customFormat="1" ht="12" customHeight="1">
      <c r="B86" s="24"/>
      <c r="C86" s="95" t="s">
        <v>119</v>
      </c>
      <c r="L86" s="24"/>
    </row>
    <row r="87" spans="2:12" s="96" customFormat="1" ht="16.5" customHeight="1">
      <c r="B87" s="24"/>
      <c r="E87" s="427" t="str">
        <f>E9</f>
        <v>07 - MaR - část západ</v>
      </c>
      <c r="F87" s="439"/>
      <c r="G87" s="439"/>
      <c r="H87" s="439"/>
      <c r="L87" s="24"/>
    </row>
    <row r="88" spans="2:12" s="96" customFormat="1" ht="6.95" customHeight="1">
      <c r="B88" s="24"/>
      <c r="L88" s="24"/>
    </row>
    <row r="89" spans="2:12" s="96" customFormat="1" ht="12" customHeight="1">
      <c r="B89" s="24"/>
      <c r="C89" s="95" t="s">
        <v>17</v>
      </c>
      <c r="F89" s="21" t="str">
        <f>F12</f>
        <v>Areál LOM PRAHA s.p., Praha 9 - Kbely</v>
      </c>
      <c r="I89" s="95" t="s">
        <v>18</v>
      </c>
      <c r="J89" s="113">
        <f>IF(J12="","",J12)</f>
        <v>43760</v>
      </c>
      <c r="L89" s="24"/>
    </row>
    <row r="90" spans="2:12" s="96" customFormat="1" ht="6.95" customHeight="1">
      <c r="B90" s="24"/>
      <c r="L90" s="24"/>
    </row>
    <row r="91" spans="2:12" s="96" customFormat="1" ht="27.95" customHeight="1">
      <c r="B91" s="24"/>
      <c r="C91" s="95" t="s">
        <v>19</v>
      </c>
      <c r="F91" s="21" t="str">
        <f>E15</f>
        <v>LOM PRAHA s.p.</v>
      </c>
      <c r="I91" s="95" t="s">
        <v>23</v>
      </c>
      <c r="J91" s="114" t="str">
        <f>E21</f>
        <v>DIGITRONIC CZ s.r.o.</v>
      </c>
      <c r="L91" s="24"/>
    </row>
    <row r="92" spans="2:12" s="96" customFormat="1" ht="15.2" customHeight="1">
      <c r="B92" s="24"/>
      <c r="C92" s="95" t="s">
        <v>22</v>
      </c>
      <c r="F92" s="91">
        <f>IF(E18="","",E18)</f>
        <v>0</v>
      </c>
      <c r="G92" s="92"/>
      <c r="H92" s="92"/>
      <c r="I92" s="95" t="s">
        <v>26</v>
      </c>
      <c r="J92" s="8" t="str">
        <f>E24</f>
        <v/>
      </c>
      <c r="K92" s="92"/>
      <c r="L92" s="24"/>
    </row>
    <row r="93" spans="2:12" s="96" customFormat="1" ht="10.35" customHeight="1">
      <c r="B93" s="24"/>
      <c r="L93" s="24"/>
    </row>
    <row r="94" spans="2:12" s="96" customFormat="1" ht="29.25" customHeight="1">
      <c r="B94" s="24"/>
      <c r="C94" s="115" t="s">
        <v>124</v>
      </c>
      <c r="D94" s="105"/>
      <c r="E94" s="105"/>
      <c r="F94" s="105"/>
      <c r="G94" s="105"/>
      <c r="H94" s="105"/>
      <c r="I94" s="105"/>
      <c r="J94" s="116" t="s">
        <v>125</v>
      </c>
      <c r="K94" s="105"/>
      <c r="L94" s="24"/>
    </row>
    <row r="95" spans="2:12" s="96" customFormat="1" ht="10.35" customHeight="1">
      <c r="B95" s="24"/>
      <c r="L95" s="24"/>
    </row>
    <row r="96" spans="2:47" s="96" customFormat="1" ht="22.9" customHeight="1">
      <c r="B96" s="24"/>
      <c r="C96" s="117" t="s">
        <v>126</v>
      </c>
      <c r="J96" s="100">
        <f>J118</f>
        <v>0</v>
      </c>
      <c r="L96" s="24"/>
      <c r="AU96" s="12" t="s">
        <v>127</v>
      </c>
    </row>
    <row r="97" spans="2:12" s="119" customFormat="1" ht="24.95" customHeight="1">
      <c r="B97" s="118"/>
      <c r="D97" s="120" t="s">
        <v>2290</v>
      </c>
      <c r="E97" s="121"/>
      <c r="F97" s="121"/>
      <c r="G97" s="121"/>
      <c r="H97" s="121"/>
      <c r="I97" s="121"/>
      <c r="J97" s="122">
        <f>J119</f>
        <v>0</v>
      </c>
      <c r="L97" s="118"/>
    </row>
    <row r="98" spans="2:12" s="119" customFormat="1" ht="24.95" customHeight="1">
      <c r="B98" s="118"/>
      <c r="D98" s="120" t="s">
        <v>2291</v>
      </c>
      <c r="E98" s="121"/>
      <c r="F98" s="121"/>
      <c r="G98" s="121"/>
      <c r="H98" s="121"/>
      <c r="I98" s="121"/>
      <c r="J98" s="122">
        <f>J188</f>
        <v>0</v>
      </c>
      <c r="L98" s="118"/>
    </row>
    <row r="99" spans="2:12" s="96" customFormat="1" ht="21.75" customHeight="1">
      <c r="B99" s="24"/>
      <c r="L99" s="24"/>
    </row>
    <row r="100" spans="2:12" s="96" customFormat="1" ht="6.95" customHeight="1">
      <c r="B100" s="38"/>
      <c r="C100" s="39"/>
      <c r="D100" s="39"/>
      <c r="E100" s="39"/>
      <c r="F100" s="39"/>
      <c r="G100" s="39"/>
      <c r="H100" s="39"/>
      <c r="I100" s="39"/>
      <c r="J100" s="39"/>
      <c r="K100" s="39"/>
      <c r="L100" s="24"/>
    </row>
    <row r="101" s="11" customFormat="1" ht="12"/>
    <row r="102" s="11" customFormat="1" ht="12"/>
    <row r="103" s="11" customFormat="1" ht="12"/>
    <row r="104" spans="2:12" s="96" customFormat="1" ht="6.95" customHeight="1">
      <c r="B104" s="40"/>
      <c r="C104" s="41"/>
      <c r="D104" s="41"/>
      <c r="E104" s="41"/>
      <c r="F104" s="41"/>
      <c r="G104" s="41"/>
      <c r="H104" s="41"/>
      <c r="I104" s="41"/>
      <c r="J104" s="41"/>
      <c r="K104" s="41"/>
      <c r="L104" s="24"/>
    </row>
    <row r="105" spans="2:12" s="96" customFormat="1" ht="24.95" customHeight="1">
      <c r="B105" s="24"/>
      <c r="C105" s="16" t="s">
        <v>152</v>
      </c>
      <c r="L105" s="24"/>
    </row>
    <row r="106" spans="2:12" s="96" customFormat="1" ht="6.95" customHeight="1">
      <c r="B106" s="24"/>
      <c r="L106" s="24"/>
    </row>
    <row r="107" spans="2:12" s="96" customFormat="1" ht="12" customHeight="1">
      <c r="B107" s="24"/>
      <c r="C107" s="95" t="s">
        <v>14</v>
      </c>
      <c r="L107" s="24"/>
    </row>
    <row r="108" spans="2:12" s="96" customFormat="1" ht="24.75" customHeight="1">
      <c r="B108" s="24"/>
      <c r="E108" s="440" t="str">
        <f>E7</f>
        <v>2. etapa modernizace obj. č. 306 (hangár H53) - části západ a úseků části východ situovaného v areálu LOM PRAHA s.p. na letišti Praha – Kbely</v>
      </c>
      <c r="F108" s="441"/>
      <c r="G108" s="441"/>
      <c r="H108" s="441"/>
      <c r="L108" s="24"/>
    </row>
    <row r="109" spans="2:12" s="96" customFormat="1" ht="12" customHeight="1">
      <c r="B109" s="24"/>
      <c r="C109" s="95" t="s">
        <v>119</v>
      </c>
      <c r="L109" s="24"/>
    </row>
    <row r="110" spans="2:12" s="96" customFormat="1" ht="16.5" customHeight="1">
      <c r="B110" s="24"/>
      <c r="E110" s="427" t="str">
        <f>E9</f>
        <v>07 - MaR - část západ</v>
      </c>
      <c r="F110" s="439"/>
      <c r="G110" s="439"/>
      <c r="H110" s="439"/>
      <c r="L110" s="24"/>
    </row>
    <row r="111" spans="2:12" s="96" customFormat="1" ht="6.95" customHeight="1">
      <c r="B111" s="24"/>
      <c r="L111" s="24"/>
    </row>
    <row r="112" spans="2:12" s="96" customFormat="1" ht="12" customHeight="1">
      <c r="B112" s="24"/>
      <c r="C112" s="95" t="s">
        <v>17</v>
      </c>
      <c r="F112" s="21" t="str">
        <f>F12</f>
        <v>Areál LOM PRAHA s.p., Praha 9 - Kbely</v>
      </c>
      <c r="I112" s="95" t="s">
        <v>18</v>
      </c>
      <c r="J112" s="113">
        <f>IF(J12="","",J12)</f>
        <v>43760</v>
      </c>
      <c r="L112" s="24"/>
    </row>
    <row r="113" spans="2:12" s="96" customFormat="1" ht="6.95" customHeight="1">
      <c r="B113" s="24"/>
      <c r="L113" s="24"/>
    </row>
    <row r="114" spans="2:12" s="96" customFormat="1" ht="27.95" customHeight="1">
      <c r="B114" s="24"/>
      <c r="C114" s="95" t="s">
        <v>19</v>
      </c>
      <c r="F114" s="21" t="str">
        <f>E15</f>
        <v>LOM PRAHA s.p.</v>
      </c>
      <c r="I114" s="95" t="s">
        <v>23</v>
      </c>
      <c r="J114" s="114" t="str">
        <f>E21</f>
        <v>DIGITRONIC CZ s.r.o.</v>
      </c>
      <c r="L114" s="24"/>
    </row>
    <row r="115" spans="2:12" s="96" customFormat="1" ht="15.2" customHeight="1">
      <c r="B115" s="24"/>
      <c r="C115" s="95" t="s">
        <v>22</v>
      </c>
      <c r="F115" s="91">
        <f>IF(E18="","",E18)</f>
        <v>0</v>
      </c>
      <c r="G115" s="92"/>
      <c r="H115" s="92"/>
      <c r="I115" s="95" t="s">
        <v>26</v>
      </c>
      <c r="J115" s="8" t="str">
        <f>E24</f>
        <v/>
      </c>
      <c r="K115" s="92"/>
      <c r="L115" s="24"/>
    </row>
    <row r="116" spans="2:12" s="96" customFormat="1" ht="10.35" customHeight="1">
      <c r="B116" s="24"/>
      <c r="L116" s="24"/>
    </row>
    <row r="117" spans="2:20" s="131" customFormat="1" ht="29.25" customHeight="1">
      <c r="B117" s="127"/>
      <c r="C117" s="128" t="s">
        <v>153</v>
      </c>
      <c r="D117" s="129" t="s">
        <v>53</v>
      </c>
      <c r="E117" s="129" t="s">
        <v>49</v>
      </c>
      <c r="F117" s="129" t="s">
        <v>50</v>
      </c>
      <c r="G117" s="129" t="s">
        <v>154</v>
      </c>
      <c r="H117" s="129" t="s">
        <v>155</v>
      </c>
      <c r="I117" s="129" t="s">
        <v>156</v>
      </c>
      <c r="J117" s="129" t="s">
        <v>125</v>
      </c>
      <c r="K117" s="130" t="s">
        <v>157</v>
      </c>
      <c r="L117" s="127"/>
      <c r="M117" s="54" t="s">
        <v>1</v>
      </c>
      <c r="N117" s="55" t="s">
        <v>32</v>
      </c>
      <c r="O117" s="55" t="s">
        <v>158</v>
      </c>
      <c r="P117" s="55" t="s">
        <v>159</v>
      </c>
      <c r="Q117" s="55" t="s">
        <v>160</v>
      </c>
      <c r="R117" s="55" t="s">
        <v>161</v>
      </c>
      <c r="S117" s="55" t="s">
        <v>162</v>
      </c>
      <c r="T117" s="56" t="s">
        <v>163</v>
      </c>
    </row>
    <row r="118" spans="2:63" s="96" customFormat="1" ht="22.9" customHeight="1">
      <c r="B118" s="24"/>
      <c r="C118" s="60" t="s">
        <v>164</v>
      </c>
      <c r="J118" s="132">
        <f>BK118</f>
        <v>0</v>
      </c>
      <c r="L118" s="24"/>
      <c r="M118" s="57"/>
      <c r="N118" s="48"/>
      <c r="O118" s="48"/>
      <c r="P118" s="133">
        <f>P119+P188</f>
        <v>0</v>
      </c>
      <c r="Q118" s="48"/>
      <c r="R118" s="133">
        <f>R119+R188</f>
        <v>0</v>
      </c>
      <c r="S118" s="48"/>
      <c r="T118" s="134">
        <f>T119+T188</f>
        <v>0</v>
      </c>
      <c r="AT118" s="12" t="s">
        <v>67</v>
      </c>
      <c r="AU118" s="12" t="s">
        <v>127</v>
      </c>
      <c r="BK118" s="135">
        <f>BK119+BK188</f>
        <v>0</v>
      </c>
    </row>
    <row r="119" spans="2:63" s="137" customFormat="1" ht="25.9" customHeight="1">
      <c r="B119" s="136"/>
      <c r="D119" s="138" t="s">
        <v>67</v>
      </c>
      <c r="E119" s="139" t="s">
        <v>2292</v>
      </c>
      <c r="F119" s="139" t="s">
        <v>2293</v>
      </c>
      <c r="J119" s="140">
        <f>BK119</f>
        <v>0</v>
      </c>
      <c r="L119" s="136"/>
      <c r="M119" s="141"/>
      <c r="N119" s="142"/>
      <c r="O119" s="142"/>
      <c r="P119" s="143">
        <f>SUM(P120:P187)</f>
        <v>0</v>
      </c>
      <c r="Q119" s="142"/>
      <c r="R119" s="143">
        <f>SUM(R120:R187)</f>
        <v>0</v>
      </c>
      <c r="S119" s="142"/>
      <c r="T119" s="144">
        <f>SUM(T120:T187)</f>
        <v>0</v>
      </c>
      <c r="AR119" s="138" t="s">
        <v>75</v>
      </c>
      <c r="AT119" s="145" t="s">
        <v>67</v>
      </c>
      <c r="AU119" s="145" t="s">
        <v>68</v>
      </c>
      <c r="AY119" s="138" t="s">
        <v>167</v>
      </c>
      <c r="BK119" s="146">
        <f>SUM(BK120:BK187)</f>
        <v>0</v>
      </c>
    </row>
    <row r="120" spans="2:65" s="96" customFormat="1" ht="16.5" customHeight="1">
      <c r="B120" s="24"/>
      <c r="C120" s="149" t="s">
        <v>75</v>
      </c>
      <c r="D120" s="149" t="s">
        <v>169</v>
      </c>
      <c r="E120" s="150" t="s">
        <v>2294</v>
      </c>
      <c r="F120" s="151" t="s">
        <v>2295</v>
      </c>
      <c r="G120" s="152" t="s">
        <v>727</v>
      </c>
      <c r="H120" s="153">
        <v>15</v>
      </c>
      <c r="I120" s="3"/>
      <c r="J120" s="154">
        <f>ROUND(I120*H120,2)</f>
        <v>0</v>
      </c>
      <c r="K120" s="151" t="s">
        <v>1</v>
      </c>
      <c r="L120" s="24"/>
      <c r="M120" s="155" t="s">
        <v>1</v>
      </c>
      <c r="N120" s="156" t="s">
        <v>33</v>
      </c>
      <c r="O120" s="157">
        <v>0</v>
      </c>
      <c r="P120" s="157">
        <f>O120*H120</f>
        <v>0</v>
      </c>
      <c r="Q120" s="157">
        <v>0</v>
      </c>
      <c r="R120" s="157">
        <f>Q120*H120</f>
        <v>0</v>
      </c>
      <c r="S120" s="157">
        <v>0</v>
      </c>
      <c r="T120" s="158">
        <f>S120*H120</f>
        <v>0</v>
      </c>
      <c r="AR120" s="159" t="s">
        <v>174</v>
      </c>
      <c r="AT120" s="159" t="s">
        <v>169</v>
      </c>
      <c r="AU120" s="159" t="s">
        <v>75</v>
      </c>
      <c r="AY120" s="12" t="s">
        <v>167</v>
      </c>
      <c r="BE120" s="160">
        <f>IF(N120="základní",J120,0)</f>
        <v>0</v>
      </c>
      <c r="BF120" s="160">
        <f>IF(N120="snížená",J120,0)</f>
        <v>0</v>
      </c>
      <c r="BG120" s="160">
        <f>IF(N120="zákl. přenesená",J120,0)</f>
        <v>0</v>
      </c>
      <c r="BH120" s="160">
        <f>IF(N120="sníž. přenesená",J120,0)</f>
        <v>0</v>
      </c>
      <c r="BI120" s="160">
        <f>IF(N120="nulová",J120,0)</f>
        <v>0</v>
      </c>
      <c r="BJ120" s="12" t="s">
        <v>75</v>
      </c>
      <c r="BK120" s="160">
        <f>ROUND(I120*H120,2)</f>
        <v>0</v>
      </c>
      <c r="BL120" s="12" t="s">
        <v>174</v>
      </c>
      <c r="BM120" s="159" t="s">
        <v>77</v>
      </c>
    </row>
    <row r="121" spans="2:47" s="96" customFormat="1" ht="12">
      <c r="B121" s="24"/>
      <c r="D121" s="161" t="s">
        <v>176</v>
      </c>
      <c r="F121" s="162" t="s">
        <v>2295</v>
      </c>
      <c r="L121" s="24"/>
      <c r="M121" s="163"/>
      <c r="N121" s="50"/>
      <c r="O121" s="50"/>
      <c r="P121" s="50"/>
      <c r="Q121" s="50"/>
      <c r="R121" s="50"/>
      <c r="S121" s="50"/>
      <c r="T121" s="51"/>
      <c r="AT121" s="12" t="s">
        <v>176</v>
      </c>
      <c r="AU121" s="12" t="s">
        <v>75</v>
      </c>
    </row>
    <row r="122" spans="2:65" s="96" customFormat="1" ht="16.5" customHeight="1">
      <c r="B122" s="24"/>
      <c r="C122" s="149" t="s">
        <v>77</v>
      </c>
      <c r="D122" s="149" t="s">
        <v>169</v>
      </c>
      <c r="E122" s="150" t="s">
        <v>2296</v>
      </c>
      <c r="F122" s="151" t="s">
        <v>2297</v>
      </c>
      <c r="G122" s="152" t="s">
        <v>727</v>
      </c>
      <c r="H122" s="153">
        <v>15</v>
      </c>
      <c r="I122" s="3"/>
      <c r="J122" s="154">
        <f>ROUND(I122*H122,2)</f>
        <v>0</v>
      </c>
      <c r="K122" s="151" t="s">
        <v>1</v>
      </c>
      <c r="L122" s="24"/>
      <c r="M122" s="155" t="s">
        <v>1</v>
      </c>
      <c r="N122" s="156" t="s">
        <v>33</v>
      </c>
      <c r="O122" s="157">
        <v>0</v>
      </c>
      <c r="P122" s="157">
        <f>O122*H122</f>
        <v>0</v>
      </c>
      <c r="Q122" s="157">
        <v>0</v>
      </c>
      <c r="R122" s="157">
        <f>Q122*H122</f>
        <v>0</v>
      </c>
      <c r="S122" s="157">
        <v>0</v>
      </c>
      <c r="T122" s="158">
        <f>S122*H122</f>
        <v>0</v>
      </c>
      <c r="AR122" s="159" t="s">
        <v>174</v>
      </c>
      <c r="AT122" s="159" t="s">
        <v>169</v>
      </c>
      <c r="AU122" s="159" t="s">
        <v>75</v>
      </c>
      <c r="AY122" s="12" t="s">
        <v>167</v>
      </c>
      <c r="BE122" s="160">
        <f>IF(N122="základní",J122,0)</f>
        <v>0</v>
      </c>
      <c r="BF122" s="160">
        <f>IF(N122="snížená",J122,0)</f>
        <v>0</v>
      </c>
      <c r="BG122" s="160">
        <f>IF(N122="zákl. přenesená",J122,0)</f>
        <v>0</v>
      </c>
      <c r="BH122" s="160">
        <f>IF(N122="sníž. přenesená",J122,0)</f>
        <v>0</v>
      </c>
      <c r="BI122" s="160">
        <f>IF(N122="nulová",J122,0)</f>
        <v>0</v>
      </c>
      <c r="BJ122" s="12" t="s">
        <v>75</v>
      </c>
      <c r="BK122" s="160">
        <f>ROUND(I122*H122,2)</f>
        <v>0</v>
      </c>
      <c r="BL122" s="12" t="s">
        <v>174</v>
      </c>
      <c r="BM122" s="159" t="s">
        <v>174</v>
      </c>
    </row>
    <row r="123" spans="2:47" s="96" customFormat="1" ht="12">
      <c r="B123" s="24"/>
      <c r="D123" s="161" t="s">
        <v>176</v>
      </c>
      <c r="F123" s="162" t="s">
        <v>2297</v>
      </c>
      <c r="L123" s="24"/>
      <c r="M123" s="163"/>
      <c r="N123" s="50"/>
      <c r="O123" s="50"/>
      <c r="P123" s="50"/>
      <c r="Q123" s="50"/>
      <c r="R123" s="50"/>
      <c r="S123" s="50"/>
      <c r="T123" s="51"/>
      <c r="AT123" s="12" t="s">
        <v>176</v>
      </c>
      <c r="AU123" s="12" t="s">
        <v>75</v>
      </c>
    </row>
    <row r="124" spans="2:65" s="96" customFormat="1" ht="24" customHeight="1">
      <c r="B124" s="24"/>
      <c r="C124" s="149" t="s">
        <v>186</v>
      </c>
      <c r="D124" s="149" t="s">
        <v>169</v>
      </c>
      <c r="E124" s="150" t="s">
        <v>2298</v>
      </c>
      <c r="F124" s="151" t="s">
        <v>2299</v>
      </c>
      <c r="G124" s="152" t="s">
        <v>727</v>
      </c>
      <c r="H124" s="153">
        <v>15</v>
      </c>
      <c r="I124" s="3"/>
      <c r="J124" s="154">
        <f>ROUND(I124*H124,2)</f>
        <v>0</v>
      </c>
      <c r="K124" s="151" t="s">
        <v>1</v>
      </c>
      <c r="L124" s="24"/>
      <c r="M124" s="155" t="s">
        <v>1</v>
      </c>
      <c r="N124" s="156" t="s">
        <v>33</v>
      </c>
      <c r="O124" s="157">
        <v>0</v>
      </c>
      <c r="P124" s="157">
        <f>O124*H124</f>
        <v>0</v>
      </c>
      <c r="Q124" s="157">
        <v>0</v>
      </c>
      <c r="R124" s="157">
        <f>Q124*H124</f>
        <v>0</v>
      </c>
      <c r="S124" s="157">
        <v>0</v>
      </c>
      <c r="T124" s="158">
        <f>S124*H124</f>
        <v>0</v>
      </c>
      <c r="AR124" s="159" t="s">
        <v>174</v>
      </c>
      <c r="AT124" s="159" t="s">
        <v>169</v>
      </c>
      <c r="AU124" s="159" t="s">
        <v>75</v>
      </c>
      <c r="AY124" s="12" t="s">
        <v>167</v>
      </c>
      <c r="BE124" s="160">
        <f>IF(N124="základní",J124,0)</f>
        <v>0</v>
      </c>
      <c r="BF124" s="160">
        <f>IF(N124="snížená",J124,0)</f>
        <v>0</v>
      </c>
      <c r="BG124" s="160">
        <f>IF(N124="zákl. přenesená",J124,0)</f>
        <v>0</v>
      </c>
      <c r="BH124" s="160">
        <f>IF(N124="sníž. přenesená",J124,0)</f>
        <v>0</v>
      </c>
      <c r="BI124" s="160">
        <f>IF(N124="nulová",J124,0)</f>
        <v>0</v>
      </c>
      <c r="BJ124" s="12" t="s">
        <v>75</v>
      </c>
      <c r="BK124" s="160">
        <f>ROUND(I124*H124,2)</f>
        <v>0</v>
      </c>
      <c r="BL124" s="12" t="s">
        <v>174</v>
      </c>
      <c r="BM124" s="159" t="s">
        <v>213</v>
      </c>
    </row>
    <row r="125" spans="2:47" s="96" customFormat="1" ht="12">
      <c r="B125" s="24"/>
      <c r="D125" s="161" t="s">
        <v>176</v>
      </c>
      <c r="F125" s="162" t="s">
        <v>2299</v>
      </c>
      <c r="L125" s="24"/>
      <c r="M125" s="163"/>
      <c r="N125" s="50"/>
      <c r="O125" s="50"/>
      <c r="P125" s="50"/>
      <c r="Q125" s="50"/>
      <c r="R125" s="50"/>
      <c r="S125" s="50"/>
      <c r="T125" s="51"/>
      <c r="AT125" s="12" t="s">
        <v>176</v>
      </c>
      <c r="AU125" s="12" t="s">
        <v>75</v>
      </c>
    </row>
    <row r="126" spans="2:65" s="96" customFormat="1" ht="24" customHeight="1">
      <c r="B126" s="24"/>
      <c r="C126" s="149" t="s">
        <v>174</v>
      </c>
      <c r="D126" s="149" t="s">
        <v>169</v>
      </c>
      <c r="E126" s="150" t="s">
        <v>2300</v>
      </c>
      <c r="F126" s="151" t="s">
        <v>2301</v>
      </c>
      <c r="G126" s="152" t="s">
        <v>727</v>
      </c>
      <c r="H126" s="153">
        <v>45</v>
      </c>
      <c r="I126" s="3"/>
      <c r="J126" s="154">
        <f>ROUND(I126*H126,2)</f>
        <v>0</v>
      </c>
      <c r="K126" s="151" t="s">
        <v>1</v>
      </c>
      <c r="L126" s="24"/>
      <c r="M126" s="155" t="s">
        <v>1</v>
      </c>
      <c r="N126" s="156" t="s">
        <v>33</v>
      </c>
      <c r="O126" s="157">
        <v>0</v>
      </c>
      <c r="P126" s="157">
        <f>O126*H126</f>
        <v>0</v>
      </c>
      <c r="Q126" s="157">
        <v>0</v>
      </c>
      <c r="R126" s="157">
        <f>Q126*H126</f>
        <v>0</v>
      </c>
      <c r="S126" s="157">
        <v>0</v>
      </c>
      <c r="T126" s="158">
        <f>S126*H126</f>
        <v>0</v>
      </c>
      <c r="AR126" s="159" t="s">
        <v>174</v>
      </c>
      <c r="AT126" s="159" t="s">
        <v>169</v>
      </c>
      <c r="AU126" s="159" t="s">
        <v>75</v>
      </c>
      <c r="AY126" s="12" t="s">
        <v>167</v>
      </c>
      <c r="BE126" s="160">
        <f>IF(N126="základní",J126,0)</f>
        <v>0</v>
      </c>
      <c r="BF126" s="160">
        <f>IF(N126="snížená",J126,0)</f>
        <v>0</v>
      </c>
      <c r="BG126" s="160">
        <f>IF(N126="zákl. přenesená",J126,0)</f>
        <v>0</v>
      </c>
      <c r="BH126" s="160">
        <f>IF(N126="sníž. přenesená",J126,0)</f>
        <v>0</v>
      </c>
      <c r="BI126" s="160">
        <f>IF(N126="nulová",J126,0)</f>
        <v>0</v>
      </c>
      <c r="BJ126" s="12" t="s">
        <v>75</v>
      </c>
      <c r="BK126" s="160">
        <f>ROUND(I126*H126,2)</f>
        <v>0</v>
      </c>
      <c r="BL126" s="12" t="s">
        <v>174</v>
      </c>
      <c r="BM126" s="159" t="s">
        <v>231</v>
      </c>
    </row>
    <row r="127" spans="2:47" s="96" customFormat="1" ht="12">
      <c r="B127" s="24"/>
      <c r="D127" s="161" t="s">
        <v>176</v>
      </c>
      <c r="F127" s="162" t="s">
        <v>2301</v>
      </c>
      <c r="L127" s="24"/>
      <c r="M127" s="163"/>
      <c r="N127" s="50"/>
      <c r="O127" s="50"/>
      <c r="P127" s="50"/>
      <c r="Q127" s="50"/>
      <c r="R127" s="50"/>
      <c r="S127" s="50"/>
      <c r="T127" s="51"/>
      <c r="AT127" s="12" t="s">
        <v>176</v>
      </c>
      <c r="AU127" s="12" t="s">
        <v>75</v>
      </c>
    </row>
    <row r="128" spans="2:65" s="96" customFormat="1" ht="24" customHeight="1">
      <c r="B128" s="24"/>
      <c r="C128" s="149" t="s">
        <v>205</v>
      </c>
      <c r="D128" s="149" t="s">
        <v>169</v>
      </c>
      <c r="E128" s="150" t="s">
        <v>2302</v>
      </c>
      <c r="F128" s="151" t="s">
        <v>2303</v>
      </c>
      <c r="G128" s="152" t="s">
        <v>727</v>
      </c>
      <c r="H128" s="153">
        <v>130</v>
      </c>
      <c r="I128" s="3"/>
      <c r="J128" s="154">
        <f>ROUND(I128*H128,2)</f>
        <v>0</v>
      </c>
      <c r="K128" s="151" t="s">
        <v>1</v>
      </c>
      <c r="L128" s="24"/>
      <c r="M128" s="155" t="s">
        <v>1</v>
      </c>
      <c r="N128" s="156" t="s">
        <v>33</v>
      </c>
      <c r="O128" s="157">
        <v>0</v>
      </c>
      <c r="P128" s="157">
        <f>O128*H128</f>
        <v>0</v>
      </c>
      <c r="Q128" s="157">
        <v>0</v>
      </c>
      <c r="R128" s="157">
        <f>Q128*H128</f>
        <v>0</v>
      </c>
      <c r="S128" s="157">
        <v>0</v>
      </c>
      <c r="T128" s="158">
        <f>S128*H128</f>
        <v>0</v>
      </c>
      <c r="AR128" s="159" t="s">
        <v>174</v>
      </c>
      <c r="AT128" s="159" t="s">
        <v>169</v>
      </c>
      <c r="AU128" s="159" t="s">
        <v>75</v>
      </c>
      <c r="AY128" s="12" t="s">
        <v>167</v>
      </c>
      <c r="BE128" s="160">
        <f>IF(N128="základní",J128,0)</f>
        <v>0</v>
      </c>
      <c r="BF128" s="160">
        <f>IF(N128="snížená",J128,0)</f>
        <v>0</v>
      </c>
      <c r="BG128" s="160">
        <f>IF(N128="zákl. přenesená",J128,0)</f>
        <v>0</v>
      </c>
      <c r="BH128" s="160">
        <f>IF(N128="sníž. přenesená",J128,0)</f>
        <v>0</v>
      </c>
      <c r="BI128" s="160">
        <f>IF(N128="nulová",J128,0)</f>
        <v>0</v>
      </c>
      <c r="BJ128" s="12" t="s">
        <v>75</v>
      </c>
      <c r="BK128" s="160">
        <f>ROUND(I128*H128,2)</f>
        <v>0</v>
      </c>
      <c r="BL128" s="12" t="s">
        <v>174</v>
      </c>
      <c r="BM128" s="159" t="s">
        <v>13</v>
      </c>
    </row>
    <row r="129" spans="2:47" s="96" customFormat="1" ht="19.5">
      <c r="B129" s="24"/>
      <c r="D129" s="161" t="s">
        <v>176</v>
      </c>
      <c r="F129" s="162" t="s">
        <v>2303</v>
      </c>
      <c r="L129" s="24"/>
      <c r="M129" s="163"/>
      <c r="N129" s="50"/>
      <c r="O129" s="50"/>
      <c r="P129" s="50"/>
      <c r="Q129" s="50"/>
      <c r="R129" s="50"/>
      <c r="S129" s="50"/>
      <c r="T129" s="51"/>
      <c r="AT129" s="12" t="s">
        <v>176</v>
      </c>
      <c r="AU129" s="12" t="s">
        <v>75</v>
      </c>
    </row>
    <row r="130" spans="2:65" s="96" customFormat="1" ht="16.5" customHeight="1">
      <c r="B130" s="24"/>
      <c r="C130" s="149" t="s">
        <v>213</v>
      </c>
      <c r="D130" s="149" t="s">
        <v>169</v>
      </c>
      <c r="E130" s="150" t="s">
        <v>2304</v>
      </c>
      <c r="F130" s="151" t="s">
        <v>2305</v>
      </c>
      <c r="G130" s="152" t="s">
        <v>727</v>
      </c>
      <c r="H130" s="153">
        <v>105</v>
      </c>
      <c r="I130" s="3"/>
      <c r="J130" s="154">
        <f>ROUND(I130*H130,2)</f>
        <v>0</v>
      </c>
      <c r="K130" s="151" t="s">
        <v>1</v>
      </c>
      <c r="L130" s="24"/>
      <c r="M130" s="155" t="s">
        <v>1</v>
      </c>
      <c r="N130" s="156" t="s">
        <v>33</v>
      </c>
      <c r="O130" s="157">
        <v>0</v>
      </c>
      <c r="P130" s="157">
        <f>O130*H130</f>
        <v>0</v>
      </c>
      <c r="Q130" s="157">
        <v>0</v>
      </c>
      <c r="R130" s="157">
        <f>Q130*H130</f>
        <v>0</v>
      </c>
      <c r="S130" s="157">
        <v>0</v>
      </c>
      <c r="T130" s="158">
        <f>S130*H130</f>
        <v>0</v>
      </c>
      <c r="AR130" s="159" t="s">
        <v>174</v>
      </c>
      <c r="AT130" s="159" t="s">
        <v>169</v>
      </c>
      <c r="AU130" s="159" t="s">
        <v>75</v>
      </c>
      <c r="AY130" s="12" t="s">
        <v>167</v>
      </c>
      <c r="BE130" s="160">
        <f>IF(N130="základní",J130,0)</f>
        <v>0</v>
      </c>
      <c r="BF130" s="160">
        <f>IF(N130="snížená",J130,0)</f>
        <v>0</v>
      </c>
      <c r="BG130" s="160">
        <f>IF(N130="zákl. přenesená",J130,0)</f>
        <v>0</v>
      </c>
      <c r="BH130" s="160">
        <f>IF(N130="sníž. přenesená",J130,0)</f>
        <v>0</v>
      </c>
      <c r="BI130" s="160">
        <f>IF(N130="nulová",J130,0)</f>
        <v>0</v>
      </c>
      <c r="BJ130" s="12" t="s">
        <v>75</v>
      </c>
      <c r="BK130" s="160">
        <f>ROUND(I130*H130,2)</f>
        <v>0</v>
      </c>
      <c r="BL130" s="12" t="s">
        <v>174</v>
      </c>
      <c r="BM130" s="159" t="s">
        <v>257</v>
      </c>
    </row>
    <row r="131" spans="2:47" s="96" customFormat="1" ht="12">
      <c r="B131" s="24"/>
      <c r="D131" s="161" t="s">
        <v>176</v>
      </c>
      <c r="F131" s="162" t="s">
        <v>2305</v>
      </c>
      <c r="L131" s="24"/>
      <c r="M131" s="163"/>
      <c r="N131" s="50"/>
      <c r="O131" s="50"/>
      <c r="P131" s="50"/>
      <c r="Q131" s="50"/>
      <c r="R131" s="50"/>
      <c r="S131" s="50"/>
      <c r="T131" s="51"/>
      <c r="AT131" s="12" t="s">
        <v>176</v>
      </c>
      <c r="AU131" s="12" t="s">
        <v>75</v>
      </c>
    </row>
    <row r="132" spans="2:65" s="96" customFormat="1" ht="16.5" customHeight="1">
      <c r="B132" s="24"/>
      <c r="C132" s="149" t="s">
        <v>227</v>
      </c>
      <c r="D132" s="149" t="s">
        <v>169</v>
      </c>
      <c r="E132" s="150" t="s">
        <v>272</v>
      </c>
      <c r="F132" s="151" t="s">
        <v>2306</v>
      </c>
      <c r="G132" s="152" t="s">
        <v>941</v>
      </c>
      <c r="H132" s="153">
        <v>1</v>
      </c>
      <c r="I132" s="3"/>
      <c r="J132" s="154">
        <f>ROUND(I132*H132,2)</f>
        <v>0</v>
      </c>
      <c r="K132" s="151" t="s">
        <v>1</v>
      </c>
      <c r="L132" s="24"/>
      <c r="M132" s="155" t="s">
        <v>1</v>
      </c>
      <c r="N132" s="156" t="s">
        <v>33</v>
      </c>
      <c r="O132" s="157">
        <v>0</v>
      </c>
      <c r="P132" s="157">
        <f>O132*H132</f>
        <v>0</v>
      </c>
      <c r="Q132" s="157">
        <v>0</v>
      </c>
      <c r="R132" s="157">
        <f>Q132*H132</f>
        <v>0</v>
      </c>
      <c r="S132" s="157">
        <v>0</v>
      </c>
      <c r="T132" s="158">
        <f>S132*H132</f>
        <v>0</v>
      </c>
      <c r="AR132" s="159" t="s">
        <v>174</v>
      </c>
      <c r="AT132" s="159" t="s">
        <v>169</v>
      </c>
      <c r="AU132" s="159" t="s">
        <v>75</v>
      </c>
      <c r="AY132" s="12" t="s">
        <v>167</v>
      </c>
      <c r="BE132" s="160">
        <f>IF(N132="základní",J132,0)</f>
        <v>0</v>
      </c>
      <c r="BF132" s="160">
        <f>IF(N132="snížená",J132,0)</f>
        <v>0</v>
      </c>
      <c r="BG132" s="160">
        <f>IF(N132="zákl. přenesená",J132,0)</f>
        <v>0</v>
      </c>
      <c r="BH132" s="160">
        <f>IF(N132="sníž. přenesená",J132,0)</f>
        <v>0</v>
      </c>
      <c r="BI132" s="160">
        <f>IF(N132="nulová",J132,0)</f>
        <v>0</v>
      </c>
      <c r="BJ132" s="12" t="s">
        <v>75</v>
      </c>
      <c r="BK132" s="160">
        <f>ROUND(I132*H132,2)</f>
        <v>0</v>
      </c>
      <c r="BL132" s="12" t="s">
        <v>174</v>
      </c>
      <c r="BM132" s="159" t="s">
        <v>279</v>
      </c>
    </row>
    <row r="133" spans="2:47" s="96" customFormat="1" ht="12">
      <c r="B133" s="24"/>
      <c r="D133" s="161" t="s">
        <v>176</v>
      </c>
      <c r="F133" s="162" t="s">
        <v>2306</v>
      </c>
      <c r="L133" s="24"/>
      <c r="M133" s="163"/>
      <c r="N133" s="50"/>
      <c r="O133" s="50"/>
      <c r="P133" s="50"/>
      <c r="Q133" s="50"/>
      <c r="R133" s="50"/>
      <c r="S133" s="50"/>
      <c r="T133" s="51"/>
      <c r="AT133" s="12" t="s">
        <v>176</v>
      </c>
      <c r="AU133" s="12" t="s">
        <v>75</v>
      </c>
    </row>
    <row r="134" spans="2:65" s="96" customFormat="1" ht="16.5" customHeight="1">
      <c r="B134" s="24"/>
      <c r="C134" s="149" t="s">
        <v>231</v>
      </c>
      <c r="D134" s="149" t="s">
        <v>169</v>
      </c>
      <c r="E134" s="150" t="s">
        <v>279</v>
      </c>
      <c r="F134" s="151" t="s">
        <v>2307</v>
      </c>
      <c r="G134" s="152" t="s">
        <v>941</v>
      </c>
      <c r="H134" s="153">
        <v>1</v>
      </c>
      <c r="I134" s="3"/>
      <c r="J134" s="154">
        <f>ROUND(I134*H134,2)</f>
        <v>0</v>
      </c>
      <c r="K134" s="151" t="s">
        <v>1</v>
      </c>
      <c r="L134" s="24"/>
      <c r="M134" s="155" t="s">
        <v>1</v>
      </c>
      <c r="N134" s="156" t="s">
        <v>33</v>
      </c>
      <c r="O134" s="157">
        <v>0</v>
      </c>
      <c r="P134" s="157">
        <f>O134*H134</f>
        <v>0</v>
      </c>
      <c r="Q134" s="157">
        <v>0</v>
      </c>
      <c r="R134" s="157">
        <f>Q134*H134</f>
        <v>0</v>
      </c>
      <c r="S134" s="157">
        <v>0</v>
      </c>
      <c r="T134" s="158">
        <f>S134*H134</f>
        <v>0</v>
      </c>
      <c r="AR134" s="159" t="s">
        <v>174</v>
      </c>
      <c r="AT134" s="159" t="s">
        <v>169</v>
      </c>
      <c r="AU134" s="159" t="s">
        <v>75</v>
      </c>
      <c r="AY134" s="12" t="s">
        <v>167</v>
      </c>
      <c r="BE134" s="160">
        <f>IF(N134="základní",J134,0)</f>
        <v>0</v>
      </c>
      <c r="BF134" s="160">
        <f>IF(N134="snížená",J134,0)</f>
        <v>0</v>
      </c>
      <c r="BG134" s="160">
        <f>IF(N134="zákl. přenesená",J134,0)</f>
        <v>0</v>
      </c>
      <c r="BH134" s="160">
        <f>IF(N134="sníž. přenesená",J134,0)</f>
        <v>0</v>
      </c>
      <c r="BI134" s="160">
        <f>IF(N134="nulová",J134,0)</f>
        <v>0</v>
      </c>
      <c r="BJ134" s="12" t="s">
        <v>75</v>
      </c>
      <c r="BK134" s="160">
        <f>ROUND(I134*H134,2)</f>
        <v>0</v>
      </c>
      <c r="BL134" s="12" t="s">
        <v>174</v>
      </c>
      <c r="BM134" s="159" t="s">
        <v>291</v>
      </c>
    </row>
    <row r="135" spans="2:47" s="96" customFormat="1" ht="12">
      <c r="B135" s="24"/>
      <c r="D135" s="161" t="s">
        <v>176</v>
      </c>
      <c r="F135" s="162" t="s">
        <v>2307</v>
      </c>
      <c r="L135" s="24"/>
      <c r="M135" s="163"/>
      <c r="N135" s="50"/>
      <c r="O135" s="50"/>
      <c r="P135" s="50"/>
      <c r="Q135" s="50"/>
      <c r="R135" s="50"/>
      <c r="S135" s="50"/>
      <c r="T135" s="51"/>
      <c r="AT135" s="12" t="s">
        <v>176</v>
      </c>
      <c r="AU135" s="12" t="s">
        <v>75</v>
      </c>
    </row>
    <row r="136" spans="2:65" s="96" customFormat="1" ht="16.5" customHeight="1">
      <c r="B136" s="24"/>
      <c r="C136" s="149" t="s">
        <v>240</v>
      </c>
      <c r="D136" s="149" t="s">
        <v>169</v>
      </c>
      <c r="E136" s="150" t="s">
        <v>8</v>
      </c>
      <c r="F136" s="151" t="s">
        <v>2308</v>
      </c>
      <c r="G136" s="152" t="s">
        <v>941</v>
      </c>
      <c r="H136" s="153">
        <v>1</v>
      </c>
      <c r="I136" s="3"/>
      <c r="J136" s="154">
        <f>ROUND(I136*H136,2)</f>
        <v>0</v>
      </c>
      <c r="K136" s="151" t="s">
        <v>1</v>
      </c>
      <c r="L136" s="24"/>
      <c r="M136" s="155" t="s">
        <v>1</v>
      </c>
      <c r="N136" s="156" t="s">
        <v>33</v>
      </c>
      <c r="O136" s="157">
        <v>0</v>
      </c>
      <c r="P136" s="157">
        <f>O136*H136</f>
        <v>0</v>
      </c>
      <c r="Q136" s="157">
        <v>0</v>
      </c>
      <c r="R136" s="157">
        <f>Q136*H136</f>
        <v>0</v>
      </c>
      <c r="S136" s="157">
        <v>0</v>
      </c>
      <c r="T136" s="158">
        <f>S136*H136</f>
        <v>0</v>
      </c>
      <c r="AR136" s="159" t="s">
        <v>174</v>
      </c>
      <c r="AT136" s="159" t="s">
        <v>169</v>
      </c>
      <c r="AU136" s="159" t="s">
        <v>75</v>
      </c>
      <c r="AY136" s="12" t="s">
        <v>167</v>
      </c>
      <c r="BE136" s="160">
        <f>IF(N136="základní",J136,0)</f>
        <v>0</v>
      </c>
      <c r="BF136" s="160">
        <f>IF(N136="snížená",J136,0)</f>
        <v>0</v>
      </c>
      <c r="BG136" s="160">
        <f>IF(N136="zákl. přenesená",J136,0)</f>
        <v>0</v>
      </c>
      <c r="BH136" s="160">
        <f>IF(N136="sníž. přenesená",J136,0)</f>
        <v>0</v>
      </c>
      <c r="BI136" s="160">
        <f>IF(N136="nulová",J136,0)</f>
        <v>0</v>
      </c>
      <c r="BJ136" s="12" t="s">
        <v>75</v>
      </c>
      <c r="BK136" s="160">
        <f>ROUND(I136*H136,2)</f>
        <v>0</v>
      </c>
      <c r="BL136" s="12" t="s">
        <v>174</v>
      </c>
      <c r="BM136" s="159" t="s">
        <v>301</v>
      </c>
    </row>
    <row r="137" spans="2:47" s="96" customFormat="1" ht="12">
      <c r="B137" s="24"/>
      <c r="D137" s="161" t="s">
        <v>176</v>
      </c>
      <c r="F137" s="162" t="s">
        <v>2308</v>
      </c>
      <c r="L137" s="24"/>
      <c r="M137" s="163"/>
      <c r="N137" s="50"/>
      <c r="O137" s="50"/>
      <c r="P137" s="50"/>
      <c r="Q137" s="50"/>
      <c r="R137" s="50"/>
      <c r="S137" s="50"/>
      <c r="T137" s="51"/>
      <c r="AT137" s="12" t="s">
        <v>176</v>
      </c>
      <c r="AU137" s="12" t="s">
        <v>75</v>
      </c>
    </row>
    <row r="138" spans="2:65" s="96" customFormat="1" ht="16.5" customHeight="1">
      <c r="B138" s="24"/>
      <c r="C138" s="149" t="s">
        <v>13</v>
      </c>
      <c r="D138" s="149" t="s">
        <v>169</v>
      </c>
      <c r="E138" s="150" t="s">
        <v>296</v>
      </c>
      <c r="F138" s="151" t="s">
        <v>2309</v>
      </c>
      <c r="G138" s="152" t="s">
        <v>941</v>
      </c>
      <c r="H138" s="153">
        <v>1</v>
      </c>
      <c r="I138" s="3"/>
      <c r="J138" s="154">
        <f>ROUND(I138*H138,2)</f>
        <v>0</v>
      </c>
      <c r="K138" s="151" t="s">
        <v>1</v>
      </c>
      <c r="L138" s="24"/>
      <c r="M138" s="155" t="s">
        <v>1</v>
      </c>
      <c r="N138" s="156" t="s">
        <v>33</v>
      </c>
      <c r="O138" s="157">
        <v>0</v>
      </c>
      <c r="P138" s="157">
        <f>O138*H138</f>
        <v>0</v>
      </c>
      <c r="Q138" s="157">
        <v>0</v>
      </c>
      <c r="R138" s="157">
        <f>Q138*H138</f>
        <v>0</v>
      </c>
      <c r="S138" s="157">
        <v>0</v>
      </c>
      <c r="T138" s="158">
        <f>S138*H138</f>
        <v>0</v>
      </c>
      <c r="AR138" s="159" t="s">
        <v>174</v>
      </c>
      <c r="AT138" s="159" t="s">
        <v>169</v>
      </c>
      <c r="AU138" s="159" t="s">
        <v>75</v>
      </c>
      <c r="AY138" s="12" t="s">
        <v>167</v>
      </c>
      <c r="BE138" s="160">
        <f>IF(N138="základní",J138,0)</f>
        <v>0</v>
      </c>
      <c r="BF138" s="160">
        <f>IF(N138="snížená",J138,0)</f>
        <v>0</v>
      </c>
      <c r="BG138" s="160">
        <f>IF(N138="zákl. přenesená",J138,0)</f>
        <v>0</v>
      </c>
      <c r="BH138" s="160">
        <f>IF(N138="sníž. přenesená",J138,0)</f>
        <v>0</v>
      </c>
      <c r="BI138" s="160">
        <f>IF(N138="nulová",J138,0)</f>
        <v>0</v>
      </c>
      <c r="BJ138" s="12" t="s">
        <v>75</v>
      </c>
      <c r="BK138" s="160">
        <f>ROUND(I138*H138,2)</f>
        <v>0</v>
      </c>
      <c r="BL138" s="12" t="s">
        <v>174</v>
      </c>
      <c r="BM138" s="159" t="s">
        <v>321</v>
      </c>
    </row>
    <row r="139" spans="2:47" s="96" customFormat="1" ht="12">
      <c r="B139" s="24"/>
      <c r="D139" s="161" t="s">
        <v>176</v>
      </c>
      <c r="F139" s="162" t="s">
        <v>2309</v>
      </c>
      <c r="L139" s="24"/>
      <c r="M139" s="163"/>
      <c r="N139" s="50"/>
      <c r="O139" s="50"/>
      <c r="P139" s="50"/>
      <c r="Q139" s="50"/>
      <c r="R139" s="50"/>
      <c r="S139" s="50"/>
      <c r="T139" s="51"/>
      <c r="AT139" s="12" t="s">
        <v>176</v>
      </c>
      <c r="AU139" s="12" t="s">
        <v>75</v>
      </c>
    </row>
    <row r="140" spans="2:65" s="96" customFormat="1" ht="36" customHeight="1">
      <c r="B140" s="24"/>
      <c r="C140" s="149" t="s">
        <v>251</v>
      </c>
      <c r="D140" s="149" t="s">
        <v>169</v>
      </c>
      <c r="E140" s="150" t="s">
        <v>2310</v>
      </c>
      <c r="F140" s="151" t="s">
        <v>2311</v>
      </c>
      <c r="G140" s="152" t="s">
        <v>941</v>
      </c>
      <c r="H140" s="153">
        <v>1</v>
      </c>
      <c r="I140" s="3"/>
      <c r="J140" s="154">
        <f>ROUND(I140*H140,2)</f>
        <v>0</v>
      </c>
      <c r="K140" s="151" t="s">
        <v>1</v>
      </c>
      <c r="L140" s="24"/>
      <c r="M140" s="155" t="s">
        <v>1</v>
      </c>
      <c r="N140" s="156" t="s">
        <v>33</v>
      </c>
      <c r="O140" s="157">
        <v>0</v>
      </c>
      <c r="P140" s="157">
        <f>O140*H140</f>
        <v>0</v>
      </c>
      <c r="Q140" s="157">
        <v>0</v>
      </c>
      <c r="R140" s="157">
        <f>Q140*H140</f>
        <v>0</v>
      </c>
      <c r="S140" s="157">
        <v>0</v>
      </c>
      <c r="T140" s="158">
        <f>S140*H140</f>
        <v>0</v>
      </c>
      <c r="AR140" s="159" t="s">
        <v>174</v>
      </c>
      <c r="AT140" s="159" t="s">
        <v>169</v>
      </c>
      <c r="AU140" s="159" t="s">
        <v>75</v>
      </c>
      <c r="AY140" s="12" t="s">
        <v>167</v>
      </c>
      <c r="BE140" s="160">
        <f>IF(N140="základní",J140,0)</f>
        <v>0</v>
      </c>
      <c r="BF140" s="160">
        <f>IF(N140="snížená",J140,0)</f>
        <v>0</v>
      </c>
      <c r="BG140" s="160">
        <f>IF(N140="zákl. přenesená",J140,0)</f>
        <v>0</v>
      </c>
      <c r="BH140" s="160">
        <f>IF(N140="sníž. přenesená",J140,0)</f>
        <v>0</v>
      </c>
      <c r="BI140" s="160">
        <f>IF(N140="nulová",J140,0)</f>
        <v>0</v>
      </c>
      <c r="BJ140" s="12" t="s">
        <v>75</v>
      </c>
      <c r="BK140" s="160">
        <f>ROUND(I140*H140,2)</f>
        <v>0</v>
      </c>
      <c r="BL140" s="12" t="s">
        <v>174</v>
      </c>
      <c r="BM140" s="159" t="s">
        <v>339</v>
      </c>
    </row>
    <row r="141" spans="2:47" s="96" customFormat="1" ht="19.5">
      <c r="B141" s="24"/>
      <c r="D141" s="161" t="s">
        <v>176</v>
      </c>
      <c r="F141" s="162" t="s">
        <v>2311</v>
      </c>
      <c r="L141" s="24"/>
      <c r="M141" s="163"/>
      <c r="N141" s="50"/>
      <c r="O141" s="50"/>
      <c r="P141" s="50"/>
      <c r="Q141" s="50"/>
      <c r="R141" s="50"/>
      <c r="S141" s="50"/>
      <c r="T141" s="51"/>
      <c r="AT141" s="12" t="s">
        <v>176</v>
      </c>
      <c r="AU141" s="12" t="s">
        <v>75</v>
      </c>
    </row>
    <row r="142" spans="2:65" s="96" customFormat="1" ht="16.5" customHeight="1">
      <c r="B142" s="24"/>
      <c r="C142" s="149" t="s">
        <v>257</v>
      </c>
      <c r="D142" s="149" t="s">
        <v>169</v>
      </c>
      <c r="E142" s="150" t="s">
        <v>2312</v>
      </c>
      <c r="F142" s="151" t="s">
        <v>2313</v>
      </c>
      <c r="G142" s="152" t="s">
        <v>941</v>
      </c>
      <c r="H142" s="153">
        <v>15</v>
      </c>
      <c r="I142" s="3"/>
      <c r="J142" s="154">
        <f>ROUND(I142*H142,2)</f>
        <v>0</v>
      </c>
      <c r="K142" s="151" t="s">
        <v>1</v>
      </c>
      <c r="L142" s="24"/>
      <c r="M142" s="155" t="s">
        <v>1</v>
      </c>
      <c r="N142" s="156" t="s">
        <v>33</v>
      </c>
      <c r="O142" s="157">
        <v>0</v>
      </c>
      <c r="P142" s="157">
        <f>O142*H142</f>
        <v>0</v>
      </c>
      <c r="Q142" s="157">
        <v>0</v>
      </c>
      <c r="R142" s="157">
        <f>Q142*H142</f>
        <v>0</v>
      </c>
      <c r="S142" s="157">
        <v>0</v>
      </c>
      <c r="T142" s="158">
        <f>S142*H142</f>
        <v>0</v>
      </c>
      <c r="AR142" s="159" t="s">
        <v>174</v>
      </c>
      <c r="AT142" s="159" t="s">
        <v>169</v>
      </c>
      <c r="AU142" s="159" t="s">
        <v>75</v>
      </c>
      <c r="AY142" s="12" t="s">
        <v>167</v>
      </c>
      <c r="BE142" s="160">
        <f>IF(N142="základní",J142,0)</f>
        <v>0</v>
      </c>
      <c r="BF142" s="160">
        <f>IF(N142="snížená",J142,0)</f>
        <v>0</v>
      </c>
      <c r="BG142" s="160">
        <f>IF(N142="zákl. přenesená",J142,0)</f>
        <v>0</v>
      </c>
      <c r="BH142" s="160">
        <f>IF(N142="sníž. přenesená",J142,0)</f>
        <v>0</v>
      </c>
      <c r="BI142" s="160">
        <f>IF(N142="nulová",J142,0)</f>
        <v>0</v>
      </c>
      <c r="BJ142" s="12" t="s">
        <v>75</v>
      </c>
      <c r="BK142" s="160">
        <f>ROUND(I142*H142,2)</f>
        <v>0</v>
      </c>
      <c r="BL142" s="12" t="s">
        <v>174</v>
      </c>
      <c r="BM142" s="159" t="s">
        <v>364</v>
      </c>
    </row>
    <row r="143" spans="2:47" s="96" customFormat="1" ht="12">
      <c r="B143" s="24"/>
      <c r="D143" s="161" t="s">
        <v>176</v>
      </c>
      <c r="F143" s="162" t="s">
        <v>2313</v>
      </c>
      <c r="L143" s="24"/>
      <c r="M143" s="163"/>
      <c r="N143" s="50"/>
      <c r="O143" s="50"/>
      <c r="P143" s="50"/>
      <c r="Q143" s="50"/>
      <c r="R143" s="50"/>
      <c r="S143" s="50"/>
      <c r="T143" s="51"/>
      <c r="AT143" s="12" t="s">
        <v>176</v>
      </c>
      <c r="AU143" s="12" t="s">
        <v>75</v>
      </c>
    </row>
    <row r="144" spans="2:65" s="96" customFormat="1" ht="16.5" customHeight="1">
      <c r="B144" s="24"/>
      <c r="C144" s="149" t="s">
        <v>272</v>
      </c>
      <c r="D144" s="149" t="s">
        <v>169</v>
      </c>
      <c r="E144" s="150" t="s">
        <v>2314</v>
      </c>
      <c r="F144" s="151" t="s">
        <v>2315</v>
      </c>
      <c r="G144" s="152" t="s">
        <v>941</v>
      </c>
      <c r="H144" s="153">
        <v>15</v>
      </c>
      <c r="I144" s="3"/>
      <c r="J144" s="154">
        <f>ROUND(I144*H144,2)</f>
        <v>0</v>
      </c>
      <c r="K144" s="151" t="s">
        <v>1</v>
      </c>
      <c r="L144" s="24"/>
      <c r="M144" s="155" t="s">
        <v>1</v>
      </c>
      <c r="N144" s="156" t="s">
        <v>33</v>
      </c>
      <c r="O144" s="157">
        <v>0</v>
      </c>
      <c r="P144" s="157">
        <f>O144*H144</f>
        <v>0</v>
      </c>
      <c r="Q144" s="157">
        <v>0</v>
      </c>
      <c r="R144" s="157">
        <f>Q144*H144</f>
        <v>0</v>
      </c>
      <c r="S144" s="157">
        <v>0</v>
      </c>
      <c r="T144" s="158">
        <f>S144*H144</f>
        <v>0</v>
      </c>
      <c r="AR144" s="159" t="s">
        <v>174</v>
      </c>
      <c r="AT144" s="159" t="s">
        <v>169</v>
      </c>
      <c r="AU144" s="159" t="s">
        <v>75</v>
      </c>
      <c r="AY144" s="12" t="s">
        <v>167</v>
      </c>
      <c r="BE144" s="160">
        <f>IF(N144="základní",J144,0)</f>
        <v>0</v>
      </c>
      <c r="BF144" s="160">
        <f>IF(N144="snížená",J144,0)</f>
        <v>0</v>
      </c>
      <c r="BG144" s="160">
        <f>IF(N144="zákl. přenesená",J144,0)</f>
        <v>0</v>
      </c>
      <c r="BH144" s="160">
        <f>IF(N144="sníž. přenesená",J144,0)</f>
        <v>0</v>
      </c>
      <c r="BI144" s="160">
        <f>IF(N144="nulová",J144,0)</f>
        <v>0</v>
      </c>
      <c r="BJ144" s="12" t="s">
        <v>75</v>
      </c>
      <c r="BK144" s="160">
        <f>ROUND(I144*H144,2)</f>
        <v>0</v>
      </c>
      <c r="BL144" s="12" t="s">
        <v>174</v>
      </c>
      <c r="BM144" s="159" t="s">
        <v>377</v>
      </c>
    </row>
    <row r="145" spans="2:47" s="96" customFormat="1" ht="12">
      <c r="B145" s="24"/>
      <c r="D145" s="161" t="s">
        <v>176</v>
      </c>
      <c r="F145" s="162" t="s">
        <v>2315</v>
      </c>
      <c r="L145" s="24"/>
      <c r="M145" s="163"/>
      <c r="N145" s="50"/>
      <c r="O145" s="50"/>
      <c r="P145" s="50"/>
      <c r="Q145" s="50"/>
      <c r="R145" s="50"/>
      <c r="S145" s="50"/>
      <c r="T145" s="51"/>
      <c r="AT145" s="12" t="s">
        <v>176</v>
      </c>
      <c r="AU145" s="12" t="s">
        <v>75</v>
      </c>
    </row>
    <row r="146" spans="2:65" s="96" customFormat="1" ht="24" customHeight="1">
      <c r="B146" s="24"/>
      <c r="C146" s="149" t="s">
        <v>279</v>
      </c>
      <c r="D146" s="149" t="s">
        <v>169</v>
      </c>
      <c r="E146" s="150" t="s">
        <v>2316</v>
      </c>
      <c r="F146" s="151" t="s">
        <v>2317</v>
      </c>
      <c r="G146" s="152" t="s">
        <v>941</v>
      </c>
      <c r="H146" s="153">
        <v>1</v>
      </c>
      <c r="I146" s="3"/>
      <c r="J146" s="154">
        <f>ROUND(I146*H146,2)</f>
        <v>0</v>
      </c>
      <c r="K146" s="151" t="s">
        <v>1</v>
      </c>
      <c r="L146" s="24"/>
      <c r="M146" s="155" t="s">
        <v>1</v>
      </c>
      <c r="N146" s="156" t="s">
        <v>33</v>
      </c>
      <c r="O146" s="157">
        <v>0</v>
      </c>
      <c r="P146" s="157">
        <f>O146*H146</f>
        <v>0</v>
      </c>
      <c r="Q146" s="157">
        <v>0</v>
      </c>
      <c r="R146" s="157">
        <f>Q146*H146</f>
        <v>0</v>
      </c>
      <c r="S146" s="157">
        <v>0</v>
      </c>
      <c r="T146" s="158">
        <f>S146*H146</f>
        <v>0</v>
      </c>
      <c r="AR146" s="159" t="s">
        <v>174</v>
      </c>
      <c r="AT146" s="159" t="s">
        <v>169</v>
      </c>
      <c r="AU146" s="159" t="s">
        <v>75</v>
      </c>
      <c r="AY146" s="12" t="s">
        <v>167</v>
      </c>
      <c r="BE146" s="160">
        <f>IF(N146="základní",J146,0)</f>
        <v>0</v>
      </c>
      <c r="BF146" s="160">
        <f>IF(N146="snížená",J146,0)</f>
        <v>0</v>
      </c>
      <c r="BG146" s="160">
        <f>IF(N146="zákl. přenesená",J146,0)</f>
        <v>0</v>
      </c>
      <c r="BH146" s="160">
        <f>IF(N146="sníž. přenesená",J146,0)</f>
        <v>0</v>
      </c>
      <c r="BI146" s="160">
        <f>IF(N146="nulová",J146,0)</f>
        <v>0</v>
      </c>
      <c r="BJ146" s="12" t="s">
        <v>75</v>
      </c>
      <c r="BK146" s="160">
        <f>ROUND(I146*H146,2)</f>
        <v>0</v>
      </c>
      <c r="BL146" s="12" t="s">
        <v>174</v>
      </c>
      <c r="BM146" s="159" t="s">
        <v>403</v>
      </c>
    </row>
    <row r="147" spans="2:47" s="96" customFormat="1" ht="12">
      <c r="B147" s="24"/>
      <c r="D147" s="161" t="s">
        <v>176</v>
      </c>
      <c r="F147" s="162" t="s">
        <v>2317</v>
      </c>
      <c r="L147" s="24"/>
      <c r="M147" s="163"/>
      <c r="N147" s="50"/>
      <c r="O147" s="50"/>
      <c r="P147" s="50"/>
      <c r="Q147" s="50"/>
      <c r="R147" s="50"/>
      <c r="S147" s="50"/>
      <c r="T147" s="51"/>
      <c r="AT147" s="12" t="s">
        <v>176</v>
      </c>
      <c r="AU147" s="12" t="s">
        <v>75</v>
      </c>
    </row>
    <row r="148" spans="2:65" s="96" customFormat="1" ht="24" customHeight="1">
      <c r="B148" s="24"/>
      <c r="C148" s="149" t="s">
        <v>8</v>
      </c>
      <c r="D148" s="149" t="s">
        <v>169</v>
      </c>
      <c r="E148" s="150" t="s">
        <v>2318</v>
      </c>
      <c r="F148" s="151" t="s">
        <v>2319</v>
      </c>
      <c r="G148" s="152" t="s">
        <v>941</v>
      </c>
      <c r="H148" s="153">
        <v>1</v>
      </c>
      <c r="I148" s="3"/>
      <c r="J148" s="154">
        <f>ROUND(I148*H148,2)</f>
        <v>0</v>
      </c>
      <c r="K148" s="151" t="s">
        <v>1</v>
      </c>
      <c r="L148" s="24"/>
      <c r="M148" s="155" t="s">
        <v>1</v>
      </c>
      <c r="N148" s="156" t="s">
        <v>33</v>
      </c>
      <c r="O148" s="157">
        <v>0</v>
      </c>
      <c r="P148" s="157">
        <f>O148*H148</f>
        <v>0</v>
      </c>
      <c r="Q148" s="157">
        <v>0</v>
      </c>
      <c r="R148" s="157">
        <f>Q148*H148</f>
        <v>0</v>
      </c>
      <c r="S148" s="157">
        <v>0</v>
      </c>
      <c r="T148" s="158">
        <f>S148*H148</f>
        <v>0</v>
      </c>
      <c r="AR148" s="159" t="s">
        <v>174</v>
      </c>
      <c r="AT148" s="159" t="s">
        <v>169</v>
      </c>
      <c r="AU148" s="159" t="s">
        <v>75</v>
      </c>
      <c r="AY148" s="12" t="s">
        <v>167</v>
      </c>
      <c r="BE148" s="160">
        <f>IF(N148="základní",J148,0)</f>
        <v>0</v>
      </c>
      <c r="BF148" s="160">
        <f>IF(N148="snížená",J148,0)</f>
        <v>0</v>
      </c>
      <c r="BG148" s="160">
        <f>IF(N148="zákl. přenesená",J148,0)</f>
        <v>0</v>
      </c>
      <c r="BH148" s="160">
        <f>IF(N148="sníž. přenesená",J148,0)</f>
        <v>0</v>
      </c>
      <c r="BI148" s="160">
        <f>IF(N148="nulová",J148,0)</f>
        <v>0</v>
      </c>
      <c r="BJ148" s="12" t="s">
        <v>75</v>
      </c>
      <c r="BK148" s="160">
        <f>ROUND(I148*H148,2)</f>
        <v>0</v>
      </c>
      <c r="BL148" s="12" t="s">
        <v>174</v>
      </c>
      <c r="BM148" s="159" t="s">
        <v>423</v>
      </c>
    </row>
    <row r="149" spans="2:47" s="96" customFormat="1" ht="12">
      <c r="B149" s="24"/>
      <c r="D149" s="161" t="s">
        <v>176</v>
      </c>
      <c r="F149" s="162" t="s">
        <v>2319</v>
      </c>
      <c r="L149" s="24"/>
      <c r="M149" s="163"/>
      <c r="N149" s="50"/>
      <c r="O149" s="50"/>
      <c r="P149" s="50"/>
      <c r="Q149" s="50"/>
      <c r="R149" s="50"/>
      <c r="S149" s="50"/>
      <c r="T149" s="51"/>
      <c r="AT149" s="12" t="s">
        <v>176</v>
      </c>
      <c r="AU149" s="12" t="s">
        <v>75</v>
      </c>
    </row>
    <row r="150" spans="2:65" s="96" customFormat="1" ht="16.5" customHeight="1">
      <c r="B150" s="24"/>
      <c r="C150" s="149" t="s">
        <v>291</v>
      </c>
      <c r="D150" s="149" t="s">
        <v>169</v>
      </c>
      <c r="E150" s="150" t="s">
        <v>2320</v>
      </c>
      <c r="F150" s="151" t="s">
        <v>2315</v>
      </c>
      <c r="G150" s="152" t="s">
        <v>941</v>
      </c>
      <c r="H150" s="153">
        <v>1</v>
      </c>
      <c r="I150" s="3"/>
      <c r="J150" s="154">
        <f>ROUND(I150*H150,2)</f>
        <v>0</v>
      </c>
      <c r="K150" s="151" t="s">
        <v>1</v>
      </c>
      <c r="L150" s="24"/>
      <c r="M150" s="155" t="s">
        <v>1</v>
      </c>
      <c r="N150" s="156" t="s">
        <v>33</v>
      </c>
      <c r="O150" s="157">
        <v>0</v>
      </c>
      <c r="P150" s="157">
        <f>O150*H150</f>
        <v>0</v>
      </c>
      <c r="Q150" s="157">
        <v>0</v>
      </c>
      <c r="R150" s="157">
        <f>Q150*H150</f>
        <v>0</v>
      </c>
      <c r="S150" s="157">
        <v>0</v>
      </c>
      <c r="T150" s="158">
        <f>S150*H150</f>
        <v>0</v>
      </c>
      <c r="AR150" s="159" t="s">
        <v>174</v>
      </c>
      <c r="AT150" s="159" t="s">
        <v>169</v>
      </c>
      <c r="AU150" s="159" t="s">
        <v>75</v>
      </c>
      <c r="AY150" s="12" t="s">
        <v>167</v>
      </c>
      <c r="BE150" s="160">
        <f>IF(N150="základní",J150,0)</f>
        <v>0</v>
      </c>
      <c r="BF150" s="160">
        <f>IF(N150="snížená",J150,0)</f>
        <v>0</v>
      </c>
      <c r="BG150" s="160">
        <f>IF(N150="zákl. přenesená",J150,0)</f>
        <v>0</v>
      </c>
      <c r="BH150" s="160">
        <f>IF(N150="sníž. přenesená",J150,0)</f>
        <v>0</v>
      </c>
      <c r="BI150" s="160">
        <f>IF(N150="nulová",J150,0)</f>
        <v>0</v>
      </c>
      <c r="BJ150" s="12" t="s">
        <v>75</v>
      </c>
      <c r="BK150" s="160">
        <f>ROUND(I150*H150,2)</f>
        <v>0</v>
      </c>
      <c r="BL150" s="12" t="s">
        <v>174</v>
      </c>
      <c r="BM150" s="159" t="s">
        <v>435</v>
      </c>
    </row>
    <row r="151" spans="2:47" s="96" customFormat="1" ht="12">
      <c r="B151" s="24"/>
      <c r="D151" s="161" t="s">
        <v>176</v>
      </c>
      <c r="F151" s="162" t="s">
        <v>2315</v>
      </c>
      <c r="L151" s="24"/>
      <c r="M151" s="163"/>
      <c r="N151" s="50"/>
      <c r="O151" s="50"/>
      <c r="P151" s="50"/>
      <c r="Q151" s="50"/>
      <c r="R151" s="50"/>
      <c r="S151" s="50"/>
      <c r="T151" s="51"/>
      <c r="AT151" s="12" t="s">
        <v>176</v>
      </c>
      <c r="AU151" s="12" t="s">
        <v>75</v>
      </c>
    </row>
    <row r="152" spans="2:65" s="96" customFormat="1" ht="16.5" customHeight="1">
      <c r="B152" s="24"/>
      <c r="C152" s="149" t="s">
        <v>296</v>
      </c>
      <c r="D152" s="149" t="s">
        <v>169</v>
      </c>
      <c r="E152" s="150" t="s">
        <v>2321</v>
      </c>
      <c r="F152" s="151" t="s">
        <v>2322</v>
      </c>
      <c r="G152" s="152" t="s">
        <v>941</v>
      </c>
      <c r="H152" s="153">
        <v>1</v>
      </c>
      <c r="I152" s="3"/>
      <c r="J152" s="154">
        <f>ROUND(I152*H152,2)</f>
        <v>0</v>
      </c>
      <c r="K152" s="151" t="s">
        <v>1</v>
      </c>
      <c r="L152" s="24"/>
      <c r="M152" s="155" t="s">
        <v>1</v>
      </c>
      <c r="N152" s="156" t="s">
        <v>33</v>
      </c>
      <c r="O152" s="157">
        <v>0</v>
      </c>
      <c r="P152" s="157">
        <f>O152*H152</f>
        <v>0</v>
      </c>
      <c r="Q152" s="157">
        <v>0</v>
      </c>
      <c r="R152" s="157">
        <f>Q152*H152</f>
        <v>0</v>
      </c>
      <c r="S152" s="157">
        <v>0</v>
      </c>
      <c r="T152" s="158">
        <f>S152*H152</f>
        <v>0</v>
      </c>
      <c r="AR152" s="159" t="s">
        <v>174</v>
      </c>
      <c r="AT152" s="159" t="s">
        <v>169</v>
      </c>
      <c r="AU152" s="159" t="s">
        <v>75</v>
      </c>
      <c r="AY152" s="12" t="s">
        <v>167</v>
      </c>
      <c r="BE152" s="160">
        <f>IF(N152="základní",J152,0)</f>
        <v>0</v>
      </c>
      <c r="BF152" s="160">
        <f>IF(N152="snížená",J152,0)</f>
        <v>0</v>
      </c>
      <c r="BG152" s="160">
        <f>IF(N152="zákl. přenesená",J152,0)</f>
        <v>0</v>
      </c>
      <c r="BH152" s="160">
        <f>IF(N152="sníž. přenesená",J152,0)</f>
        <v>0</v>
      </c>
      <c r="BI152" s="160">
        <f>IF(N152="nulová",J152,0)</f>
        <v>0</v>
      </c>
      <c r="BJ152" s="12" t="s">
        <v>75</v>
      </c>
      <c r="BK152" s="160">
        <f>ROUND(I152*H152,2)</f>
        <v>0</v>
      </c>
      <c r="BL152" s="12" t="s">
        <v>174</v>
      </c>
      <c r="BM152" s="159" t="s">
        <v>447</v>
      </c>
    </row>
    <row r="153" spans="2:47" s="96" customFormat="1" ht="12">
      <c r="B153" s="24"/>
      <c r="D153" s="161" t="s">
        <v>176</v>
      </c>
      <c r="F153" s="162" t="s">
        <v>2322</v>
      </c>
      <c r="L153" s="24"/>
      <c r="M153" s="163"/>
      <c r="N153" s="50"/>
      <c r="O153" s="50"/>
      <c r="P153" s="50"/>
      <c r="Q153" s="50"/>
      <c r="R153" s="50"/>
      <c r="S153" s="50"/>
      <c r="T153" s="51"/>
      <c r="AT153" s="12" t="s">
        <v>176</v>
      </c>
      <c r="AU153" s="12" t="s">
        <v>75</v>
      </c>
    </row>
    <row r="154" spans="2:65" s="96" customFormat="1" ht="16.5" customHeight="1">
      <c r="B154" s="24"/>
      <c r="C154" s="149" t="s">
        <v>301</v>
      </c>
      <c r="D154" s="149" t="s">
        <v>169</v>
      </c>
      <c r="E154" s="150" t="s">
        <v>2323</v>
      </c>
      <c r="F154" s="151" t="s">
        <v>2324</v>
      </c>
      <c r="G154" s="152" t="s">
        <v>727</v>
      </c>
      <c r="H154" s="153">
        <v>30</v>
      </c>
      <c r="I154" s="3"/>
      <c r="J154" s="154">
        <f>ROUND(I154*H154,2)</f>
        <v>0</v>
      </c>
      <c r="K154" s="151" t="s">
        <v>1</v>
      </c>
      <c r="L154" s="24"/>
      <c r="M154" s="155" t="s">
        <v>1</v>
      </c>
      <c r="N154" s="156" t="s">
        <v>33</v>
      </c>
      <c r="O154" s="157">
        <v>0</v>
      </c>
      <c r="P154" s="157">
        <f>O154*H154</f>
        <v>0</v>
      </c>
      <c r="Q154" s="157">
        <v>0</v>
      </c>
      <c r="R154" s="157">
        <f>Q154*H154</f>
        <v>0</v>
      </c>
      <c r="S154" s="157">
        <v>0</v>
      </c>
      <c r="T154" s="158">
        <f>S154*H154</f>
        <v>0</v>
      </c>
      <c r="AR154" s="159" t="s">
        <v>174</v>
      </c>
      <c r="AT154" s="159" t="s">
        <v>169</v>
      </c>
      <c r="AU154" s="159" t="s">
        <v>75</v>
      </c>
      <c r="AY154" s="12" t="s">
        <v>167</v>
      </c>
      <c r="BE154" s="160">
        <f>IF(N154="základní",J154,0)</f>
        <v>0</v>
      </c>
      <c r="BF154" s="160">
        <f>IF(N154="snížená",J154,0)</f>
        <v>0</v>
      </c>
      <c r="BG154" s="160">
        <f>IF(N154="zákl. přenesená",J154,0)</f>
        <v>0</v>
      </c>
      <c r="BH154" s="160">
        <f>IF(N154="sníž. přenesená",J154,0)</f>
        <v>0</v>
      </c>
      <c r="BI154" s="160">
        <f>IF(N154="nulová",J154,0)</f>
        <v>0</v>
      </c>
      <c r="BJ154" s="12" t="s">
        <v>75</v>
      </c>
      <c r="BK154" s="160">
        <f>ROUND(I154*H154,2)</f>
        <v>0</v>
      </c>
      <c r="BL154" s="12" t="s">
        <v>174</v>
      </c>
      <c r="BM154" s="159" t="s">
        <v>459</v>
      </c>
    </row>
    <row r="155" spans="2:47" s="96" customFormat="1" ht="12">
      <c r="B155" s="24"/>
      <c r="D155" s="161" t="s">
        <v>176</v>
      </c>
      <c r="F155" s="162" t="s">
        <v>2324</v>
      </c>
      <c r="L155" s="24"/>
      <c r="M155" s="163"/>
      <c r="N155" s="50"/>
      <c r="O155" s="50"/>
      <c r="P155" s="50"/>
      <c r="Q155" s="50"/>
      <c r="R155" s="50"/>
      <c r="S155" s="50"/>
      <c r="T155" s="51"/>
      <c r="AT155" s="12" t="s">
        <v>176</v>
      </c>
      <c r="AU155" s="12" t="s">
        <v>75</v>
      </c>
    </row>
    <row r="156" spans="2:65" s="96" customFormat="1" ht="16.5" customHeight="1">
      <c r="B156" s="24"/>
      <c r="C156" s="149" t="s">
        <v>306</v>
      </c>
      <c r="D156" s="149" t="s">
        <v>169</v>
      </c>
      <c r="E156" s="150" t="s">
        <v>2325</v>
      </c>
      <c r="F156" s="151" t="s">
        <v>2326</v>
      </c>
      <c r="G156" s="152" t="s">
        <v>727</v>
      </c>
      <c r="H156" s="153">
        <v>105</v>
      </c>
      <c r="I156" s="3"/>
      <c r="J156" s="154">
        <f>ROUND(I156*H156,2)</f>
        <v>0</v>
      </c>
      <c r="K156" s="151" t="s">
        <v>1</v>
      </c>
      <c r="L156" s="24"/>
      <c r="M156" s="155" t="s">
        <v>1</v>
      </c>
      <c r="N156" s="156" t="s">
        <v>33</v>
      </c>
      <c r="O156" s="157">
        <v>0</v>
      </c>
      <c r="P156" s="157">
        <f>O156*H156</f>
        <v>0</v>
      </c>
      <c r="Q156" s="157">
        <v>0</v>
      </c>
      <c r="R156" s="157">
        <f>Q156*H156</f>
        <v>0</v>
      </c>
      <c r="S156" s="157">
        <v>0</v>
      </c>
      <c r="T156" s="158">
        <f>S156*H156</f>
        <v>0</v>
      </c>
      <c r="AR156" s="159" t="s">
        <v>174</v>
      </c>
      <c r="AT156" s="159" t="s">
        <v>169</v>
      </c>
      <c r="AU156" s="159" t="s">
        <v>75</v>
      </c>
      <c r="AY156" s="12" t="s">
        <v>167</v>
      </c>
      <c r="BE156" s="160">
        <f>IF(N156="základní",J156,0)</f>
        <v>0</v>
      </c>
      <c r="BF156" s="160">
        <f>IF(N156="snížená",J156,0)</f>
        <v>0</v>
      </c>
      <c r="BG156" s="160">
        <f>IF(N156="zákl. přenesená",J156,0)</f>
        <v>0</v>
      </c>
      <c r="BH156" s="160">
        <f>IF(N156="sníž. přenesená",J156,0)</f>
        <v>0</v>
      </c>
      <c r="BI156" s="160">
        <f>IF(N156="nulová",J156,0)</f>
        <v>0</v>
      </c>
      <c r="BJ156" s="12" t="s">
        <v>75</v>
      </c>
      <c r="BK156" s="160">
        <f>ROUND(I156*H156,2)</f>
        <v>0</v>
      </c>
      <c r="BL156" s="12" t="s">
        <v>174</v>
      </c>
      <c r="BM156" s="159" t="s">
        <v>473</v>
      </c>
    </row>
    <row r="157" spans="2:47" s="96" customFormat="1" ht="12">
      <c r="B157" s="24"/>
      <c r="D157" s="161" t="s">
        <v>176</v>
      </c>
      <c r="F157" s="162" t="s">
        <v>2326</v>
      </c>
      <c r="L157" s="24"/>
      <c r="M157" s="163"/>
      <c r="N157" s="50"/>
      <c r="O157" s="50"/>
      <c r="P157" s="50"/>
      <c r="Q157" s="50"/>
      <c r="R157" s="50"/>
      <c r="S157" s="50"/>
      <c r="T157" s="51"/>
      <c r="AT157" s="12" t="s">
        <v>176</v>
      </c>
      <c r="AU157" s="12" t="s">
        <v>75</v>
      </c>
    </row>
    <row r="158" spans="2:65" s="96" customFormat="1" ht="16.5" customHeight="1">
      <c r="B158" s="24"/>
      <c r="C158" s="149" t="s">
        <v>321</v>
      </c>
      <c r="D158" s="149" t="s">
        <v>169</v>
      </c>
      <c r="E158" s="150" t="s">
        <v>2327</v>
      </c>
      <c r="F158" s="151" t="s">
        <v>2328</v>
      </c>
      <c r="G158" s="152" t="s">
        <v>727</v>
      </c>
      <c r="H158" s="153">
        <v>53</v>
      </c>
      <c r="I158" s="3"/>
      <c r="J158" s="154">
        <f>ROUND(I158*H158,2)</f>
        <v>0</v>
      </c>
      <c r="K158" s="151" t="s">
        <v>1</v>
      </c>
      <c r="L158" s="24"/>
      <c r="M158" s="155" t="s">
        <v>1</v>
      </c>
      <c r="N158" s="156" t="s">
        <v>33</v>
      </c>
      <c r="O158" s="157">
        <v>0</v>
      </c>
      <c r="P158" s="157">
        <f>O158*H158</f>
        <v>0</v>
      </c>
      <c r="Q158" s="157">
        <v>0</v>
      </c>
      <c r="R158" s="157">
        <f>Q158*H158</f>
        <v>0</v>
      </c>
      <c r="S158" s="157">
        <v>0</v>
      </c>
      <c r="T158" s="158">
        <f>S158*H158</f>
        <v>0</v>
      </c>
      <c r="AR158" s="159" t="s">
        <v>174</v>
      </c>
      <c r="AT158" s="159" t="s">
        <v>169</v>
      </c>
      <c r="AU158" s="159" t="s">
        <v>75</v>
      </c>
      <c r="AY158" s="12" t="s">
        <v>167</v>
      </c>
      <c r="BE158" s="160">
        <f>IF(N158="základní",J158,0)</f>
        <v>0</v>
      </c>
      <c r="BF158" s="160">
        <f>IF(N158="snížená",J158,0)</f>
        <v>0</v>
      </c>
      <c r="BG158" s="160">
        <f>IF(N158="zákl. přenesená",J158,0)</f>
        <v>0</v>
      </c>
      <c r="BH158" s="160">
        <f>IF(N158="sníž. přenesená",J158,0)</f>
        <v>0</v>
      </c>
      <c r="BI158" s="160">
        <f>IF(N158="nulová",J158,0)</f>
        <v>0</v>
      </c>
      <c r="BJ158" s="12" t="s">
        <v>75</v>
      </c>
      <c r="BK158" s="160">
        <f>ROUND(I158*H158,2)</f>
        <v>0</v>
      </c>
      <c r="BL158" s="12" t="s">
        <v>174</v>
      </c>
      <c r="BM158" s="159" t="s">
        <v>489</v>
      </c>
    </row>
    <row r="159" spans="2:47" s="96" customFormat="1" ht="12">
      <c r="B159" s="24"/>
      <c r="D159" s="161" t="s">
        <v>176</v>
      </c>
      <c r="F159" s="162" t="s">
        <v>2328</v>
      </c>
      <c r="L159" s="24"/>
      <c r="M159" s="163"/>
      <c r="N159" s="50"/>
      <c r="O159" s="50"/>
      <c r="P159" s="50"/>
      <c r="Q159" s="50"/>
      <c r="R159" s="50"/>
      <c r="S159" s="50"/>
      <c r="T159" s="51"/>
      <c r="AT159" s="12" t="s">
        <v>176</v>
      </c>
      <c r="AU159" s="12" t="s">
        <v>75</v>
      </c>
    </row>
    <row r="160" spans="2:65" s="96" customFormat="1" ht="16.5" customHeight="1">
      <c r="B160" s="24"/>
      <c r="C160" s="149" t="s">
        <v>7</v>
      </c>
      <c r="D160" s="149" t="s">
        <v>169</v>
      </c>
      <c r="E160" s="150" t="s">
        <v>2329</v>
      </c>
      <c r="F160" s="151" t="s">
        <v>2330</v>
      </c>
      <c r="G160" s="152" t="s">
        <v>727</v>
      </c>
      <c r="H160" s="153">
        <v>23</v>
      </c>
      <c r="I160" s="3"/>
      <c r="J160" s="154">
        <f>ROUND(I160*H160,2)</f>
        <v>0</v>
      </c>
      <c r="K160" s="151" t="s">
        <v>1</v>
      </c>
      <c r="L160" s="24"/>
      <c r="M160" s="155" t="s">
        <v>1</v>
      </c>
      <c r="N160" s="156" t="s">
        <v>33</v>
      </c>
      <c r="O160" s="157">
        <v>0</v>
      </c>
      <c r="P160" s="157">
        <f>O160*H160</f>
        <v>0</v>
      </c>
      <c r="Q160" s="157">
        <v>0</v>
      </c>
      <c r="R160" s="157">
        <f>Q160*H160</f>
        <v>0</v>
      </c>
      <c r="S160" s="157">
        <v>0</v>
      </c>
      <c r="T160" s="158">
        <f>S160*H160</f>
        <v>0</v>
      </c>
      <c r="AR160" s="159" t="s">
        <v>174</v>
      </c>
      <c r="AT160" s="159" t="s">
        <v>169</v>
      </c>
      <c r="AU160" s="159" t="s">
        <v>75</v>
      </c>
      <c r="AY160" s="12" t="s">
        <v>167</v>
      </c>
      <c r="BE160" s="160">
        <f>IF(N160="základní",J160,0)</f>
        <v>0</v>
      </c>
      <c r="BF160" s="160">
        <f>IF(N160="snížená",J160,0)</f>
        <v>0</v>
      </c>
      <c r="BG160" s="160">
        <f>IF(N160="zákl. přenesená",J160,0)</f>
        <v>0</v>
      </c>
      <c r="BH160" s="160">
        <f>IF(N160="sníž. přenesená",J160,0)</f>
        <v>0</v>
      </c>
      <c r="BI160" s="160">
        <f>IF(N160="nulová",J160,0)</f>
        <v>0</v>
      </c>
      <c r="BJ160" s="12" t="s">
        <v>75</v>
      </c>
      <c r="BK160" s="160">
        <f>ROUND(I160*H160,2)</f>
        <v>0</v>
      </c>
      <c r="BL160" s="12" t="s">
        <v>174</v>
      </c>
      <c r="BM160" s="159" t="s">
        <v>505</v>
      </c>
    </row>
    <row r="161" spans="2:47" s="96" customFormat="1" ht="12">
      <c r="B161" s="24"/>
      <c r="D161" s="161" t="s">
        <v>176</v>
      </c>
      <c r="F161" s="162" t="s">
        <v>2330</v>
      </c>
      <c r="L161" s="24"/>
      <c r="M161" s="163"/>
      <c r="N161" s="50"/>
      <c r="O161" s="50"/>
      <c r="P161" s="50"/>
      <c r="Q161" s="50"/>
      <c r="R161" s="50"/>
      <c r="S161" s="50"/>
      <c r="T161" s="51"/>
      <c r="AT161" s="12" t="s">
        <v>176</v>
      </c>
      <c r="AU161" s="12" t="s">
        <v>75</v>
      </c>
    </row>
    <row r="162" spans="2:65" s="96" customFormat="1" ht="24" customHeight="1">
      <c r="B162" s="24"/>
      <c r="C162" s="149" t="s">
        <v>339</v>
      </c>
      <c r="D162" s="149" t="s">
        <v>169</v>
      </c>
      <c r="E162" s="150" t="s">
        <v>2331</v>
      </c>
      <c r="F162" s="151" t="s">
        <v>2332</v>
      </c>
      <c r="G162" s="152" t="s">
        <v>727</v>
      </c>
      <c r="H162" s="153">
        <v>100</v>
      </c>
      <c r="I162" s="3"/>
      <c r="J162" s="154">
        <f>ROUND(I162*H162,2)</f>
        <v>0</v>
      </c>
      <c r="K162" s="151" t="s">
        <v>1</v>
      </c>
      <c r="L162" s="24"/>
      <c r="M162" s="155" t="s">
        <v>1</v>
      </c>
      <c r="N162" s="156" t="s">
        <v>33</v>
      </c>
      <c r="O162" s="157">
        <v>0</v>
      </c>
      <c r="P162" s="157">
        <f>O162*H162</f>
        <v>0</v>
      </c>
      <c r="Q162" s="157">
        <v>0</v>
      </c>
      <c r="R162" s="157">
        <f>Q162*H162</f>
        <v>0</v>
      </c>
      <c r="S162" s="157">
        <v>0</v>
      </c>
      <c r="T162" s="158">
        <f>S162*H162</f>
        <v>0</v>
      </c>
      <c r="AR162" s="159" t="s">
        <v>174</v>
      </c>
      <c r="AT162" s="159" t="s">
        <v>169</v>
      </c>
      <c r="AU162" s="159" t="s">
        <v>75</v>
      </c>
      <c r="AY162" s="12" t="s">
        <v>167</v>
      </c>
      <c r="BE162" s="160">
        <f>IF(N162="základní",J162,0)</f>
        <v>0</v>
      </c>
      <c r="BF162" s="160">
        <f>IF(N162="snížená",J162,0)</f>
        <v>0</v>
      </c>
      <c r="BG162" s="160">
        <f>IF(N162="zákl. přenesená",J162,0)</f>
        <v>0</v>
      </c>
      <c r="BH162" s="160">
        <f>IF(N162="sníž. přenesená",J162,0)</f>
        <v>0</v>
      </c>
      <c r="BI162" s="160">
        <f>IF(N162="nulová",J162,0)</f>
        <v>0</v>
      </c>
      <c r="BJ162" s="12" t="s">
        <v>75</v>
      </c>
      <c r="BK162" s="160">
        <f>ROUND(I162*H162,2)</f>
        <v>0</v>
      </c>
      <c r="BL162" s="12" t="s">
        <v>174</v>
      </c>
      <c r="BM162" s="159" t="s">
        <v>519</v>
      </c>
    </row>
    <row r="163" spans="2:47" s="96" customFormat="1" ht="12">
      <c r="B163" s="24"/>
      <c r="D163" s="161" t="s">
        <v>176</v>
      </c>
      <c r="F163" s="162" t="s">
        <v>2332</v>
      </c>
      <c r="L163" s="24"/>
      <c r="M163" s="163"/>
      <c r="N163" s="50"/>
      <c r="O163" s="50"/>
      <c r="P163" s="50"/>
      <c r="Q163" s="50"/>
      <c r="R163" s="50"/>
      <c r="S163" s="50"/>
      <c r="T163" s="51"/>
      <c r="AT163" s="12" t="s">
        <v>176</v>
      </c>
      <c r="AU163" s="12" t="s">
        <v>75</v>
      </c>
    </row>
    <row r="164" spans="2:65" s="96" customFormat="1" ht="24" customHeight="1">
      <c r="B164" s="24"/>
      <c r="C164" s="149" t="s">
        <v>344</v>
      </c>
      <c r="D164" s="149" t="s">
        <v>169</v>
      </c>
      <c r="E164" s="150" t="s">
        <v>2333</v>
      </c>
      <c r="F164" s="151" t="s">
        <v>2334</v>
      </c>
      <c r="G164" s="152" t="s">
        <v>727</v>
      </c>
      <c r="H164" s="153">
        <v>80</v>
      </c>
      <c r="I164" s="3"/>
      <c r="J164" s="154">
        <f>ROUND(I164*H164,2)</f>
        <v>0</v>
      </c>
      <c r="K164" s="151" t="s">
        <v>1</v>
      </c>
      <c r="L164" s="24"/>
      <c r="M164" s="155" t="s">
        <v>1</v>
      </c>
      <c r="N164" s="156" t="s">
        <v>33</v>
      </c>
      <c r="O164" s="157">
        <v>0</v>
      </c>
      <c r="P164" s="157">
        <f>O164*H164</f>
        <v>0</v>
      </c>
      <c r="Q164" s="157">
        <v>0</v>
      </c>
      <c r="R164" s="157">
        <f>Q164*H164</f>
        <v>0</v>
      </c>
      <c r="S164" s="157">
        <v>0</v>
      </c>
      <c r="T164" s="158">
        <f>S164*H164</f>
        <v>0</v>
      </c>
      <c r="AR164" s="159" t="s">
        <v>174</v>
      </c>
      <c r="AT164" s="159" t="s">
        <v>169</v>
      </c>
      <c r="AU164" s="159" t="s">
        <v>75</v>
      </c>
      <c r="AY164" s="12" t="s">
        <v>167</v>
      </c>
      <c r="BE164" s="160">
        <f>IF(N164="základní",J164,0)</f>
        <v>0</v>
      </c>
      <c r="BF164" s="160">
        <f>IF(N164="snížená",J164,0)</f>
        <v>0</v>
      </c>
      <c r="BG164" s="160">
        <f>IF(N164="zákl. přenesená",J164,0)</f>
        <v>0</v>
      </c>
      <c r="BH164" s="160">
        <f>IF(N164="sníž. přenesená",J164,0)</f>
        <v>0</v>
      </c>
      <c r="BI164" s="160">
        <f>IF(N164="nulová",J164,0)</f>
        <v>0</v>
      </c>
      <c r="BJ164" s="12" t="s">
        <v>75</v>
      </c>
      <c r="BK164" s="160">
        <f>ROUND(I164*H164,2)</f>
        <v>0</v>
      </c>
      <c r="BL164" s="12" t="s">
        <v>174</v>
      </c>
      <c r="BM164" s="159" t="s">
        <v>533</v>
      </c>
    </row>
    <row r="165" spans="2:47" s="96" customFormat="1" ht="12">
      <c r="B165" s="24"/>
      <c r="D165" s="161" t="s">
        <v>176</v>
      </c>
      <c r="F165" s="162" t="s">
        <v>2334</v>
      </c>
      <c r="L165" s="24"/>
      <c r="M165" s="163"/>
      <c r="N165" s="50"/>
      <c r="O165" s="50"/>
      <c r="P165" s="50"/>
      <c r="Q165" s="50"/>
      <c r="R165" s="50"/>
      <c r="S165" s="50"/>
      <c r="T165" s="51"/>
      <c r="AT165" s="12" t="s">
        <v>176</v>
      </c>
      <c r="AU165" s="12" t="s">
        <v>75</v>
      </c>
    </row>
    <row r="166" spans="2:65" s="96" customFormat="1" ht="16.5" customHeight="1">
      <c r="B166" s="24"/>
      <c r="C166" s="149" t="s">
        <v>364</v>
      </c>
      <c r="D166" s="149" t="s">
        <v>169</v>
      </c>
      <c r="E166" s="150" t="s">
        <v>2335</v>
      </c>
      <c r="F166" s="151" t="s">
        <v>2336</v>
      </c>
      <c r="G166" s="152" t="s">
        <v>727</v>
      </c>
      <c r="H166" s="153">
        <v>32</v>
      </c>
      <c r="I166" s="3"/>
      <c r="J166" s="154">
        <f>ROUND(I166*H166,2)</f>
        <v>0</v>
      </c>
      <c r="K166" s="151" t="s">
        <v>1</v>
      </c>
      <c r="L166" s="24"/>
      <c r="M166" s="155" t="s">
        <v>1</v>
      </c>
      <c r="N166" s="156" t="s">
        <v>33</v>
      </c>
      <c r="O166" s="157">
        <v>0</v>
      </c>
      <c r="P166" s="157">
        <f>O166*H166</f>
        <v>0</v>
      </c>
      <c r="Q166" s="157">
        <v>0</v>
      </c>
      <c r="R166" s="157">
        <f>Q166*H166</f>
        <v>0</v>
      </c>
      <c r="S166" s="157">
        <v>0</v>
      </c>
      <c r="T166" s="158">
        <f>S166*H166</f>
        <v>0</v>
      </c>
      <c r="AR166" s="159" t="s">
        <v>174</v>
      </c>
      <c r="AT166" s="159" t="s">
        <v>169</v>
      </c>
      <c r="AU166" s="159" t="s">
        <v>75</v>
      </c>
      <c r="AY166" s="12" t="s">
        <v>167</v>
      </c>
      <c r="BE166" s="160">
        <f>IF(N166="základní",J166,0)</f>
        <v>0</v>
      </c>
      <c r="BF166" s="160">
        <f>IF(N166="snížená",J166,0)</f>
        <v>0</v>
      </c>
      <c r="BG166" s="160">
        <f>IF(N166="zákl. přenesená",J166,0)</f>
        <v>0</v>
      </c>
      <c r="BH166" s="160">
        <f>IF(N166="sníž. přenesená",J166,0)</f>
        <v>0</v>
      </c>
      <c r="BI166" s="160">
        <f>IF(N166="nulová",J166,0)</f>
        <v>0</v>
      </c>
      <c r="BJ166" s="12" t="s">
        <v>75</v>
      </c>
      <c r="BK166" s="160">
        <f>ROUND(I166*H166,2)</f>
        <v>0</v>
      </c>
      <c r="BL166" s="12" t="s">
        <v>174</v>
      </c>
      <c r="BM166" s="159" t="s">
        <v>547</v>
      </c>
    </row>
    <row r="167" spans="2:47" s="96" customFormat="1" ht="12">
      <c r="B167" s="24"/>
      <c r="D167" s="161" t="s">
        <v>176</v>
      </c>
      <c r="F167" s="162" t="s">
        <v>2336</v>
      </c>
      <c r="L167" s="24"/>
      <c r="M167" s="163"/>
      <c r="N167" s="50"/>
      <c r="O167" s="50"/>
      <c r="P167" s="50"/>
      <c r="Q167" s="50"/>
      <c r="R167" s="50"/>
      <c r="S167" s="50"/>
      <c r="T167" s="51"/>
      <c r="AT167" s="12" t="s">
        <v>176</v>
      </c>
      <c r="AU167" s="12" t="s">
        <v>75</v>
      </c>
    </row>
    <row r="168" spans="2:65" s="96" customFormat="1" ht="16.5" customHeight="1">
      <c r="B168" s="24"/>
      <c r="C168" s="149" t="s">
        <v>370</v>
      </c>
      <c r="D168" s="149" t="s">
        <v>169</v>
      </c>
      <c r="E168" s="150" t="s">
        <v>2337</v>
      </c>
      <c r="F168" s="151" t="s">
        <v>2338</v>
      </c>
      <c r="G168" s="152" t="s">
        <v>508</v>
      </c>
      <c r="H168" s="153">
        <v>6</v>
      </c>
      <c r="I168" s="3"/>
      <c r="J168" s="154">
        <f>ROUND(I168*H168,2)</f>
        <v>0</v>
      </c>
      <c r="K168" s="151" t="s">
        <v>1</v>
      </c>
      <c r="L168" s="24"/>
      <c r="M168" s="155" t="s">
        <v>1</v>
      </c>
      <c r="N168" s="156" t="s">
        <v>33</v>
      </c>
      <c r="O168" s="157">
        <v>0</v>
      </c>
      <c r="P168" s="157">
        <f>O168*H168</f>
        <v>0</v>
      </c>
      <c r="Q168" s="157">
        <v>0</v>
      </c>
      <c r="R168" s="157">
        <f>Q168*H168</f>
        <v>0</v>
      </c>
      <c r="S168" s="157">
        <v>0</v>
      </c>
      <c r="T168" s="158">
        <f>S168*H168</f>
        <v>0</v>
      </c>
      <c r="AR168" s="159" t="s">
        <v>174</v>
      </c>
      <c r="AT168" s="159" t="s">
        <v>169</v>
      </c>
      <c r="AU168" s="159" t="s">
        <v>75</v>
      </c>
      <c r="AY168" s="12" t="s">
        <v>167</v>
      </c>
      <c r="BE168" s="160">
        <f>IF(N168="základní",J168,0)</f>
        <v>0</v>
      </c>
      <c r="BF168" s="160">
        <f>IF(N168="snížená",J168,0)</f>
        <v>0</v>
      </c>
      <c r="BG168" s="160">
        <f>IF(N168="zákl. přenesená",J168,0)</f>
        <v>0</v>
      </c>
      <c r="BH168" s="160">
        <f>IF(N168="sníž. přenesená",J168,0)</f>
        <v>0</v>
      </c>
      <c r="BI168" s="160">
        <f>IF(N168="nulová",J168,0)</f>
        <v>0</v>
      </c>
      <c r="BJ168" s="12" t="s">
        <v>75</v>
      </c>
      <c r="BK168" s="160">
        <f>ROUND(I168*H168,2)</f>
        <v>0</v>
      </c>
      <c r="BL168" s="12" t="s">
        <v>174</v>
      </c>
      <c r="BM168" s="159" t="s">
        <v>564</v>
      </c>
    </row>
    <row r="169" spans="2:47" s="96" customFormat="1" ht="12">
      <c r="B169" s="24"/>
      <c r="D169" s="161" t="s">
        <v>176</v>
      </c>
      <c r="F169" s="162" t="s">
        <v>2338</v>
      </c>
      <c r="L169" s="24"/>
      <c r="M169" s="163"/>
      <c r="N169" s="50"/>
      <c r="O169" s="50"/>
      <c r="P169" s="50"/>
      <c r="Q169" s="50"/>
      <c r="R169" s="50"/>
      <c r="S169" s="50"/>
      <c r="T169" s="51"/>
      <c r="AT169" s="12" t="s">
        <v>176</v>
      </c>
      <c r="AU169" s="12" t="s">
        <v>75</v>
      </c>
    </row>
    <row r="170" spans="2:65" s="96" customFormat="1" ht="16.5" customHeight="1">
      <c r="B170" s="24"/>
      <c r="C170" s="149" t="s">
        <v>377</v>
      </c>
      <c r="D170" s="149" t="s">
        <v>169</v>
      </c>
      <c r="E170" s="150" t="s">
        <v>2339</v>
      </c>
      <c r="F170" s="151" t="s">
        <v>2340</v>
      </c>
      <c r="G170" s="152" t="s">
        <v>727</v>
      </c>
      <c r="H170" s="153">
        <v>5</v>
      </c>
      <c r="I170" s="3"/>
      <c r="J170" s="154">
        <f>ROUND(I170*H170,2)</f>
        <v>0</v>
      </c>
      <c r="K170" s="151" t="s">
        <v>1</v>
      </c>
      <c r="L170" s="24"/>
      <c r="M170" s="155" t="s">
        <v>1</v>
      </c>
      <c r="N170" s="156" t="s">
        <v>33</v>
      </c>
      <c r="O170" s="157">
        <v>0</v>
      </c>
      <c r="P170" s="157">
        <f>O170*H170</f>
        <v>0</v>
      </c>
      <c r="Q170" s="157">
        <v>0</v>
      </c>
      <c r="R170" s="157">
        <f>Q170*H170</f>
        <v>0</v>
      </c>
      <c r="S170" s="157">
        <v>0</v>
      </c>
      <c r="T170" s="158">
        <f>S170*H170</f>
        <v>0</v>
      </c>
      <c r="AR170" s="159" t="s">
        <v>174</v>
      </c>
      <c r="AT170" s="159" t="s">
        <v>169</v>
      </c>
      <c r="AU170" s="159" t="s">
        <v>75</v>
      </c>
      <c r="AY170" s="12" t="s">
        <v>167</v>
      </c>
      <c r="BE170" s="160">
        <f>IF(N170="základní",J170,0)</f>
        <v>0</v>
      </c>
      <c r="BF170" s="160">
        <f>IF(N170="snížená",J170,0)</f>
        <v>0</v>
      </c>
      <c r="BG170" s="160">
        <f>IF(N170="zákl. přenesená",J170,0)</f>
        <v>0</v>
      </c>
      <c r="BH170" s="160">
        <f>IF(N170="sníž. přenesená",J170,0)</f>
        <v>0</v>
      </c>
      <c r="BI170" s="160">
        <f>IF(N170="nulová",J170,0)</f>
        <v>0</v>
      </c>
      <c r="BJ170" s="12" t="s">
        <v>75</v>
      </c>
      <c r="BK170" s="160">
        <f>ROUND(I170*H170,2)</f>
        <v>0</v>
      </c>
      <c r="BL170" s="12" t="s">
        <v>174</v>
      </c>
      <c r="BM170" s="159" t="s">
        <v>577</v>
      </c>
    </row>
    <row r="171" spans="2:47" s="96" customFormat="1" ht="12">
      <c r="B171" s="24"/>
      <c r="D171" s="161" t="s">
        <v>176</v>
      </c>
      <c r="F171" s="162" t="s">
        <v>2340</v>
      </c>
      <c r="L171" s="24"/>
      <c r="M171" s="163"/>
      <c r="N171" s="50"/>
      <c r="O171" s="50"/>
      <c r="P171" s="50"/>
      <c r="Q171" s="50"/>
      <c r="R171" s="50"/>
      <c r="S171" s="50"/>
      <c r="T171" s="51"/>
      <c r="AT171" s="12" t="s">
        <v>176</v>
      </c>
      <c r="AU171" s="12" t="s">
        <v>75</v>
      </c>
    </row>
    <row r="172" spans="2:65" s="96" customFormat="1" ht="16.5" customHeight="1">
      <c r="B172" s="24"/>
      <c r="C172" s="149" t="s">
        <v>393</v>
      </c>
      <c r="D172" s="149" t="s">
        <v>169</v>
      </c>
      <c r="E172" s="150" t="s">
        <v>2341</v>
      </c>
      <c r="F172" s="151" t="s">
        <v>2342</v>
      </c>
      <c r="G172" s="152" t="s">
        <v>727</v>
      </c>
      <c r="H172" s="153">
        <v>15</v>
      </c>
      <c r="I172" s="3"/>
      <c r="J172" s="154">
        <f>ROUND(I172*H172,2)</f>
        <v>0</v>
      </c>
      <c r="K172" s="151" t="s">
        <v>1</v>
      </c>
      <c r="L172" s="24"/>
      <c r="M172" s="155" t="s">
        <v>1</v>
      </c>
      <c r="N172" s="156" t="s">
        <v>33</v>
      </c>
      <c r="O172" s="157">
        <v>0</v>
      </c>
      <c r="P172" s="157">
        <f>O172*H172</f>
        <v>0</v>
      </c>
      <c r="Q172" s="157">
        <v>0</v>
      </c>
      <c r="R172" s="157">
        <f>Q172*H172</f>
        <v>0</v>
      </c>
      <c r="S172" s="157">
        <v>0</v>
      </c>
      <c r="T172" s="158">
        <f>S172*H172</f>
        <v>0</v>
      </c>
      <c r="AR172" s="159" t="s">
        <v>174</v>
      </c>
      <c r="AT172" s="159" t="s">
        <v>169</v>
      </c>
      <c r="AU172" s="159" t="s">
        <v>75</v>
      </c>
      <c r="AY172" s="12" t="s">
        <v>167</v>
      </c>
      <c r="BE172" s="160">
        <f>IF(N172="základní",J172,0)</f>
        <v>0</v>
      </c>
      <c r="BF172" s="160">
        <f>IF(N172="snížená",J172,0)</f>
        <v>0</v>
      </c>
      <c r="BG172" s="160">
        <f>IF(N172="zákl. přenesená",J172,0)</f>
        <v>0</v>
      </c>
      <c r="BH172" s="160">
        <f>IF(N172="sníž. přenesená",J172,0)</f>
        <v>0</v>
      </c>
      <c r="BI172" s="160">
        <f>IF(N172="nulová",J172,0)</f>
        <v>0</v>
      </c>
      <c r="BJ172" s="12" t="s">
        <v>75</v>
      </c>
      <c r="BK172" s="160">
        <f>ROUND(I172*H172,2)</f>
        <v>0</v>
      </c>
      <c r="BL172" s="12" t="s">
        <v>174</v>
      </c>
      <c r="BM172" s="159" t="s">
        <v>590</v>
      </c>
    </row>
    <row r="173" spans="2:47" s="96" customFormat="1" ht="12">
      <c r="B173" s="24"/>
      <c r="D173" s="161" t="s">
        <v>176</v>
      </c>
      <c r="F173" s="162" t="s">
        <v>2342</v>
      </c>
      <c r="L173" s="24"/>
      <c r="M173" s="163"/>
      <c r="N173" s="50"/>
      <c r="O173" s="50"/>
      <c r="P173" s="50"/>
      <c r="Q173" s="50"/>
      <c r="R173" s="50"/>
      <c r="S173" s="50"/>
      <c r="T173" s="51"/>
      <c r="AT173" s="12" t="s">
        <v>176</v>
      </c>
      <c r="AU173" s="12" t="s">
        <v>75</v>
      </c>
    </row>
    <row r="174" spans="2:65" s="96" customFormat="1" ht="24" customHeight="1">
      <c r="B174" s="24"/>
      <c r="C174" s="149" t="s">
        <v>403</v>
      </c>
      <c r="D174" s="149" t="s">
        <v>169</v>
      </c>
      <c r="E174" s="150" t="s">
        <v>2343</v>
      </c>
      <c r="F174" s="151" t="s">
        <v>2344</v>
      </c>
      <c r="G174" s="152" t="s">
        <v>941</v>
      </c>
      <c r="H174" s="153">
        <v>1</v>
      </c>
      <c r="I174" s="3"/>
      <c r="J174" s="154">
        <f>ROUND(I174*H174,2)</f>
        <v>0</v>
      </c>
      <c r="K174" s="151" t="s">
        <v>1</v>
      </c>
      <c r="L174" s="24"/>
      <c r="M174" s="155" t="s">
        <v>1</v>
      </c>
      <c r="N174" s="156" t="s">
        <v>33</v>
      </c>
      <c r="O174" s="157">
        <v>0</v>
      </c>
      <c r="P174" s="157">
        <f>O174*H174</f>
        <v>0</v>
      </c>
      <c r="Q174" s="157">
        <v>0</v>
      </c>
      <c r="R174" s="157">
        <f>Q174*H174</f>
        <v>0</v>
      </c>
      <c r="S174" s="157">
        <v>0</v>
      </c>
      <c r="T174" s="158">
        <f>S174*H174</f>
        <v>0</v>
      </c>
      <c r="AR174" s="159" t="s">
        <v>174</v>
      </c>
      <c r="AT174" s="159" t="s">
        <v>169</v>
      </c>
      <c r="AU174" s="159" t="s">
        <v>75</v>
      </c>
      <c r="AY174" s="12" t="s">
        <v>167</v>
      </c>
      <c r="BE174" s="160">
        <f>IF(N174="základní",J174,0)</f>
        <v>0</v>
      </c>
      <c r="BF174" s="160">
        <f>IF(N174="snížená",J174,0)</f>
        <v>0</v>
      </c>
      <c r="BG174" s="160">
        <f>IF(N174="zákl. přenesená",J174,0)</f>
        <v>0</v>
      </c>
      <c r="BH174" s="160">
        <f>IF(N174="sníž. přenesená",J174,0)</f>
        <v>0</v>
      </c>
      <c r="BI174" s="160">
        <f>IF(N174="nulová",J174,0)</f>
        <v>0</v>
      </c>
      <c r="BJ174" s="12" t="s">
        <v>75</v>
      </c>
      <c r="BK174" s="160">
        <f>ROUND(I174*H174,2)</f>
        <v>0</v>
      </c>
      <c r="BL174" s="12" t="s">
        <v>174</v>
      </c>
      <c r="BM174" s="159" t="s">
        <v>612</v>
      </c>
    </row>
    <row r="175" spans="2:47" s="96" customFormat="1" ht="19.5">
      <c r="B175" s="24"/>
      <c r="D175" s="161" t="s">
        <v>176</v>
      </c>
      <c r="F175" s="162" t="s">
        <v>2344</v>
      </c>
      <c r="L175" s="24"/>
      <c r="M175" s="163"/>
      <c r="N175" s="50"/>
      <c r="O175" s="50"/>
      <c r="P175" s="50"/>
      <c r="Q175" s="50"/>
      <c r="R175" s="50"/>
      <c r="S175" s="50"/>
      <c r="T175" s="51"/>
      <c r="AT175" s="12" t="s">
        <v>176</v>
      </c>
      <c r="AU175" s="12" t="s">
        <v>75</v>
      </c>
    </row>
    <row r="176" spans="2:65" s="96" customFormat="1" ht="16.5" customHeight="1">
      <c r="B176" s="24"/>
      <c r="C176" s="149" t="s">
        <v>416</v>
      </c>
      <c r="D176" s="149" t="s">
        <v>169</v>
      </c>
      <c r="E176" s="150" t="s">
        <v>2345</v>
      </c>
      <c r="F176" s="151" t="s">
        <v>2346</v>
      </c>
      <c r="G176" s="152" t="s">
        <v>941</v>
      </c>
      <c r="H176" s="153">
        <v>1</v>
      </c>
      <c r="I176" s="3"/>
      <c r="J176" s="154">
        <f>ROUND(I176*H176,2)</f>
        <v>0</v>
      </c>
      <c r="K176" s="151" t="s">
        <v>1</v>
      </c>
      <c r="L176" s="24"/>
      <c r="M176" s="155" t="s">
        <v>1</v>
      </c>
      <c r="N176" s="156" t="s">
        <v>33</v>
      </c>
      <c r="O176" s="157">
        <v>0</v>
      </c>
      <c r="P176" s="157">
        <f>O176*H176</f>
        <v>0</v>
      </c>
      <c r="Q176" s="157">
        <v>0</v>
      </c>
      <c r="R176" s="157">
        <f>Q176*H176</f>
        <v>0</v>
      </c>
      <c r="S176" s="157">
        <v>0</v>
      </c>
      <c r="T176" s="158">
        <f>S176*H176</f>
        <v>0</v>
      </c>
      <c r="AR176" s="159" t="s">
        <v>174</v>
      </c>
      <c r="AT176" s="159" t="s">
        <v>169</v>
      </c>
      <c r="AU176" s="159" t="s">
        <v>75</v>
      </c>
      <c r="AY176" s="12" t="s">
        <v>167</v>
      </c>
      <c r="BE176" s="160">
        <f>IF(N176="základní",J176,0)</f>
        <v>0</v>
      </c>
      <c r="BF176" s="160">
        <f>IF(N176="snížená",J176,0)</f>
        <v>0</v>
      </c>
      <c r="BG176" s="160">
        <f>IF(N176="zákl. přenesená",J176,0)</f>
        <v>0</v>
      </c>
      <c r="BH176" s="160">
        <f>IF(N176="sníž. přenesená",J176,0)</f>
        <v>0</v>
      </c>
      <c r="BI176" s="160">
        <f>IF(N176="nulová",J176,0)</f>
        <v>0</v>
      </c>
      <c r="BJ176" s="12" t="s">
        <v>75</v>
      </c>
      <c r="BK176" s="160">
        <f>ROUND(I176*H176,2)</f>
        <v>0</v>
      </c>
      <c r="BL176" s="12" t="s">
        <v>174</v>
      </c>
      <c r="BM176" s="159" t="s">
        <v>625</v>
      </c>
    </row>
    <row r="177" spans="2:47" s="96" customFormat="1" ht="12">
      <c r="B177" s="24"/>
      <c r="D177" s="161" t="s">
        <v>176</v>
      </c>
      <c r="F177" s="162" t="s">
        <v>2346</v>
      </c>
      <c r="L177" s="24"/>
      <c r="M177" s="163"/>
      <c r="N177" s="50"/>
      <c r="O177" s="50"/>
      <c r="P177" s="50"/>
      <c r="Q177" s="50"/>
      <c r="R177" s="50"/>
      <c r="S177" s="50"/>
      <c r="T177" s="51"/>
      <c r="AT177" s="12" t="s">
        <v>176</v>
      </c>
      <c r="AU177" s="12" t="s">
        <v>75</v>
      </c>
    </row>
    <row r="178" spans="2:65" s="96" customFormat="1" ht="24" customHeight="1">
      <c r="B178" s="24"/>
      <c r="C178" s="149" t="s">
        <v>423</v>
      </c>
      <c r="D178" s="149" t="s">
        <v>169</v>
      </c>
      <c r="E178" s="150" t="s">
        <v>2347</v>
      </c>
      <c r="F178" s="151" t="s">
        <v>2348</v>
      </c>
      <c r="G178" s="152" t="s">
        <v>941</v>
      </c>
      <c r="H178" s="153">
        <v>1</v>
      </c>
      <c r="I178" s="3"/>
      <c r="J178" s="154">
        <f>ROUND(I178*H178,2)</f>
        <v>0</v>
      </c>
      <c r="K178" s="151" t="s">
        <v>1</v>
      </c>
      <c r="L178" s="24"/>
      <c r="M178" s="155" t="s">
        <v>1</v>
      </c>
      <c r="N178" s="156" t="s">
        <v>33</v>
      </c>
      <c r="O178" s="157">
        <v>0</v>
      </c>
      <c r="P178" s="157">
        <f>O178*H178</f>
        <v>0</v>
      </c>
      <c r="Q178" s="157">
        <v>0</v>
      </c>
      <c r="R178" s="157">
        <f>Q178*H178</f>
        <v>0</v>
      </c>
      <c r="S178" s="157">
        <v>0</v>
      </c>
      <c r="T178" s="158">
        <f>S178*H178</f>
        <v>0</v>
      </c>
      <c r="AR178" s="159" t="s">
        <v>174</v>
      </c>
      <c r="AT178" s="159" t="s">
        <v>169</v>
      </c>
      <c r="AU178" s="159" t="s">
        <v>75</v>
      </c>
      <c r="AY178" s="12" t="s">
        <v>167</v>
      </c>
      <c r="BE178" s="160">
        <f>IF(N178="základní",J178,0)</f>
        <v>0</v>
      </c>
      <c r="BF178" s="160">
        <f>IF(N178="snížená",J178,0)</f>
        <v>0</v>
      </c>
      <c r="BG178" s="160">
        <f>IF(N178="zákl. přenesená",J178,0)</f>
        <v>0</v>
      </c>
      <c r="BH178" s="160">
        <f>IF(N178="sníž. přenesená",J178,0)</f>
        <v>0</v>
      </c>
      <c r="BI178" s="160">
        <f>IF(N178="nulová",J178,0)</f>
        <v>0</v>
      </c>
      <c r="BJ178" s="12" t="s">
        <v>75</v>
      </c>
      <c r="BK178" s="160">
        <f>ROUND(I178*H178,2)</f>
        <v>0</v>
      </c>
      <c r="BL178" s="12" t="s">
        <v>174</v>
      </c>
      <c r="BM178" s="159" t="s">
        <v>637</v>
      </c>
    </row>
    <row r="179" spans="2:47" s="96" customFormat="1" ht="12">
      <c r="B179" s="24"/>
      <c r="D179" s="161" t="s">
        <v>176</v>
      </c>
      <c r="F179" s="162" t="s">
        <v>2348</v>
      </c>
      <c r="L179" s="24"/>
      <c r="M179" s="163"/>
      <c r="N179" s="50"/>
      <c r="O179" s="50"/>
      <c r="P179" s="50"/>
      <c r="Q179" s="50"/>
      <c r="R179" s="50"/>
      <c r="S179" s="50"/>
      <c r="T179" s="51"/>
      <c r="AT179" s="12" t="s">
        <v>176</v>
      </c>
      <c r="AU179" s="12" t="s">
        <v>75</v>
      </c>
    </row>
    <row r="180" spans="2:65" s="96" customFormat="1" ht="24" customHeight="1">
      <c r="B180" s="24"/>
      <c r="C180" s="149" t="s">
        <v>428</v>
      </c>
      <c r="D180" s="149" t="s">
        <v>169</v>
      </c>
      <c r="E180" s="150" t="s">
        <v>2349</v>
      </c>
      <c r="F180" s="151" t="s">
        <v>2350</v>
      </c>
      <c r="G180" s="152" t="s">
        <v>941</v>
      </c>
      <c r="H180" s="153">
        <v>1</v>
      </c>
      <c r="I180" s="3"/>
      <c r="J180" s="154">
        <f>ROUND(I180*H180,2)</f>
        <v>0</v>
      </c>
      <c r="K180" s="151" t="s">
        <v>1</v>
      </c>
      <c r="L180" s="24"/>
      <c r="M180" s="155" t="s">
        <v>1</v>
      </c>
      <c r="N180" s="156" t="s">
        <v>33</v>
      </c>
      <c r="O180" s="157">
        <v>0</v>
      </c>
      <c r="P180" s="157">
        <f>O180*H180</f>
        <v>0</v>
      </c>
      <c r="Q180" s="157">
        <v>0</v>
      </c>
      <c r="R180" s="157">
        <f>Q180*H180</f>
        <v>0</v>
      </c>
      <c r="S180" s="157">
        <v>0</v>
      </c>
      <c r="T180" s="158">
        <f>S180*H180</f>
        <v>0</v>
      </c>
      <c r="AR180" s="159" t="s">
        <v>174</v>
      </c>
      <c r="AT180" s="159" t="s">
        <v>169</v>
      </c>
      <c r="AU180" s="159" t="s">
        <v>75</v>
      </c>
      <c r="AY180" s="12" t="s">
        <v>167</v>
      </c>
      <c r="BE180" s="160">
        <f>IF(N180="základní",J180,0)</f>
        <v>0</v>
      </c>
      <c r="BF180" s="160">
        <f>IF(N180="snížená",J180,0)</f>
        <v>0</v>
      </c>
      <c r="BG180" s="160">
        <f>IF(N180="zákl. přenesená",J180,0)</f>
        <v>0</v>
      </c>
      <c r="BH180" s="160">
        <f>IF(N180="sníž. přenesená",J180,0)</f>
        <v>0</v>
      </c>
      <c r="BI180" s="160">
        <f>IF(N180="nulová",J180,0)</f>
        <v>0</v>
      </c>
      <c r="BJ180" s="12" t="s">
        <v>75</v>
      </c>
      <c r="BK180" s="160">
        <f>ROUND(I180*H180,2)</f>
        <v>0</v>
      </c>
      <c r="BL180" s="12" t="s">
        <v>174</v>
      </c>
      <c r="BM180" s="159" t="s">
        <v>647</v>
      </c>
    </row>
    <row r="181" spans="2:47" s="96" customFormat="1" ht="19.5">
      <c r="B181" s="24"/>
      <c r="D181" s="161" t="s">
        <v>176</v>
      </c>
      <c r="F181" s="162" t="s">
        <v>2350</v>
      </c>
      <c r="L181" s="24"/>
      <c r="M181" s="163"/>
      <c r="N181" s="50"/>
      <c r="O181" s="50"/>
      <c r="P181" s="50"/>
      <c r="Q181" s="50"/>
      <c r="R181" s="50"/>
      <c r="S181" s="50"/>
      <c r="T181" s="51"/>
      <c r="AT181" s="12" t="s">
        <v>176</v>
      </c>
      <c r="AU181" s="12" t="s">
        <v>75</v>
      </c>
    </row>
    <row r="182" spans="2:65" s="96" customFormat="1" ht="24" customHeight="1">
      <c r="B182" s="24"/>
      <c r="C182" s="149" t="s">
        <v>435</v>
      </c>
      <c r="D182" s="149" t="s">
        <v>169</v>
      </c>
      <c r="E182" s="150" t="s">
        <v>2351</v>
      </c>
      <c r="F182" s="151" t="s">
        <v>2352</v>
      </c>
      <c r="G182" s="152" t="s">
        <v>727</v>
      </c>
      <c r="H182" s="153">
        <v>10</v>
      </c>
      <c r="I182" s="3"/>
      <c r="J182" s="154">
        <f>ROUND(I182*H182,2)</f>
        <v>0</v>
      </c>
      <c r="K182" s="151" t="s">
        <v>1</v>
      </c>
      <c r="L182" s="24"/>
      <c r="M182" s="155" t="s">
        <v>1</v>
      </c>
      <c r="N182" s="156" t="s">
        <v>33</v>
      </c>
      <c r="O182" s="157">
        <v>0</v>
      </c>
      <c r="P182" s="157">
        <f>O182*H182</f>
        <v>0</v>
      </c>
      <c r="Q182" s="157">
        <v>0</v>
      </c>
      <c r="R182" s="157">
        <f>Q182*H182</f>
        <v>0</v>
      </c>
      <c r="S182" s="157">
        <v>0</v>
      </c>
      <c r="T182" s="158">
        <f>S182*H182</f>
        <v>0</v>
      </c>
      <c r="AR182" s="159" t="s">
        <v>174</v>
      </c>
      <c r="AT182" s="159" t="s">
        <v>169</v>
      </c>
      <c r="AU182" s="159" t="s">
        <v>75</v>
      </c>
      <c r="AY182" s="12" t="s">
        <v>167</v>
      </c>
      <c r="BE182" s="160">
        <f>IF(N182="základní",J182,0)</f>
        <v>0</v>
      </c>
      <c r="BF182" s="160">
        <f>IF(N182="snížená",J182,0)</f>
        <v>0</v>
      </c>
      <c r="BG182" s="160">
        <f>IF(N182="zákl. přenesená",J182,0)</f>
        <v>0</v>
      </c>
      <c r="BH182" s="160">
        <f>IF(N182="sníž. přenesená",J182,0)</f>
        <v>0</v>
      </c>
      <c r="BI182" s="160">
        <f>IF(N182="nulová",J182,0)</f>
        <v>0</v>
      </c>
      <c r="BJ182" s="12" t="s">
        <v>75</v>
      </c>
      <c r="BK182" s="160">
        <f>ROUND(I182*H182,2)</f>
        <v>0</v>
      </c>
      <c r="BL182" s="12" t="s">
        <v>174</v>
      </c>
      <c r="BM182" s="159" t="s">
        <v>657</v>
      </c>
    </row>
    <row r="183" spans="2:47" s="96" customFormat="1" ht="19.5">
      <c r="B183" s="24"/>
      <c r="D183" s="161" t="s">
        <v>176</v>
      </c>
      <c r="F183" s="162" t="s">
        <v>2352</v>
      </c>
      <c r="L183" s="24"/>
      <c r="M183" s="163"/>
      <c r="N183" s="50"/>
      <c r="O183" s="50"/>
      <c r="P183" s="50"/>
      <c r="Q183" s="50"/>
      <c r="R183" s="50"/>
      <c r="S183" s="50"/>
      <c r="T183" s="51"/>
      <c r="AT183" s="12" t="s">
        <v>176</v>
      </c>
      <c r="AU183" s="12" t="s">
        <v>75</v>
      </c>
    </row>
    <row r="184" spans="2:65" s="96" customFormat="1" ht="24" customHeight="1">
      <c r="B184" s="24"/>
      <c r="C184" s="149" t="s">
        <v>442</v>
      </c>
      <c r="D184" s="149" t="s">
        <v>169</v>
      </c>
      <c r="E184" s="150" t="s">
        <v>2353</v>
      </c>
      <c r="F184" s="151" t="s">
        <v>2354</v>
      </c>
      <c r="G184" s="152" t="s">
        <v>727</v>
      </c>
      <c r="H184" s="153">
        <v>5</v>
      </c>
      <c r="I184" s="3"/>
      <c r="J184" s="154">
        <f>ROUND(I184*H184,2)</f>
        <v>0</v>
      </c>
      <c r="K184" s="151" t="s">
        <v>1</v>
      </c>
      <c r="L184" s="24"/>
      <c r="M184" s="155" t="s">
        <v>1</v>
      </c>
      <c r="N184" s="156" t="s">
        <v>33</v>
      </c>
      <c r="O184" s="157">
        <v>0</v>
      </c>
      <c r="P184" s="157">
        <f>O184*H184</f>
        <v>0</v>
      </c>
      <c r="Q184" s="157">
        <v>0</v>
      </c>
      <c r="R184" s="157">
        <f>Q184*H184</f>
        <v>0</v>
      </c>
      <c r="S184" s="157">
        <v>0</v>
      </c>
      <c r="T184" s="158">
        <f>S184*H184</f>
        <v>0</v>
      </c>
      <c r="AR184" s="159" t="s">
        <v>174</v>
      </c>
      <c r="AT184" s="159" t="s">
        <v>169</v>
      </c>
      <c r="AU184" s="159" t="s">
        <v>75</v>
      </c>
      <c r="AY184" s="12" t="s">
        <v>167</v>
      </c>
      <c r="BE184" s="160">
        <f>IF(N184="základní",J184,0)</f>
        <v>0</v>
      </c>
      <c r="BF184" s="160">
        <f>IF(N184="snížená",J184,0)</f>
        <v>0</v>
      </c>
      <c r="BG184" s="160">
        <f>IF(N184="zákl. přenesená",J184,0)</f>
        <v>0</v>
      </c>
      <c r="BH184" s="160">
        <f>IF(N184="sníž. přenesená",J184,0)</f>
        <v>0</v>
      </c>
      <c r="BI184" s="160">
        <f>IF(N184="nulová",J184,0)</f>
        <v>0</v>
      </c>
      <c r="BJ184" s="12" t="s">
        <v>75</v>
      </c>
      <c r="BK184" s="160">
        <f>ROUND(I184*H184,2)</f>
        <v>0</v>
      </c>
      <c r="BL184" s="12" t="s">
        <v>174</v>
      </c>
      <c r="BM184" s="159" t="s">
        <v>669</v>
      </c>
    </row>
    <row r="185" spans="2:47" s="96" customFormat="1" ht="19.5">
      <c r="B185" s="24"/>
      <c r="D185" s="161" t="s">
        <v>176</v>
      </c>
      <c r="F185" s="162" t="s">
        <v>2354</v>
      </c>
      <c r="L185" s="24"/>
      <c r="M185" s="163"/>
      <c r="N185" s="50"/>
      <c r="O185" s="50"/>
      <c r="P185" s="50"/>
      <c r="Q185" s="50"/>
      <c r="R185" s="50"/>
      <c r="S185" s="50"/>
      <c r="T185" s="51"/>
      <c r="AT185" s="12" t="s">
        <v>176</v>
      </c>
      <c r="AU185" s="12" t="s">
        <v>75</v>
      </c>
    </row>
    <row r="186" spans="2:65" s="96" customFormat="1" ht="24" customHeight="1">
      <c r="B186" s="24"/>
      <c r="C186" s="149" t="s">
        <v>447</v>
      </c>
      <c r="D186" s="149" t="s">
        <v>169</v>
      </c>
      <c r="E186" s="150" t="s">
        <v>319</v>
      </c>
      <c r="F186" s="151" t="s">
        <v>2355</v>
      </c>
      <c r="G186" s="152" t="s">
        <v>941</v>
      </c>
      <c r="H186" s="153">
        <v>1</v>
      </c>
      <c r="I186" s="3"/>
      <c r="J186" s="154">
        <f>ROUND(I186*H186,2)</f>
        <v>0</v>
      </c>
      <c r="K186" s="151" t="s">
        <v>1</v>
      </c>
      <c r="L186" s="24"/>
      <c r="M186" s="155" t="s">
        <v>1</v>
      </c>
      <c r="N186" s="156" t="s">
        <v>33</v>
      </c>
      <c r="O186" s="157">
        <v>0</v>
      </c>
      <c r="P186" s="157">
        <f>O186*H186</f>
        <v>0</v>
      </c>
      <c r="Q186" s="157">
        <v>0</v>
      </c>
      <c r="R186" s="157">
        <f>Q186*H186</f>
        <v>0</v>
      </c>
      <c r="S186" s="157">
        <v>0</v>
      </c>
      <c r="T186" s="158">
        <f>S186*H186</f>
        <v>0</v>
      </c>
      <c r="AR186" s="159" t="s">
        <v>174</v>
      </c>
      <c r="AT186" s="159" t="s">
        <v>169</v>
      </c>
      <c r="AU186" s="159" t="s">
        <v>75</v>
      </c>
      <c r="AY186" s="12" t="s">
        <v>167</v>
      </c>
      <c r="BE186" s="160">
        <f>IF(N186="základní",J186,0)</f>
        <v>0</v>
      </c>
      <c r="BF186" s="160">
        <f>IF(N186="snížená",J186,0)</f>
        <v>0</v>
      </c>
      <c r="BG186" s="160">
        <f>IF(N186="zákl. přenesená",J186,0)</f>
        <v>0</v>
      </c>
      <c r="BH186" s="160">
        <f>IF(N186="sníž. přenesená",J186,0)</f>
        <v>0</v>
      </c>
      <c r="BI186" s="160">
        <f>IF(N186="nulová",J186,0)</f>
        <v>0</v>
      </c>
      <c r="BJ186" s="12" t="s">
        <v>75</v>
      </c>
      <c r="BK186" s="160">
        <f>ROUND(I186*H186,2)</f>
        <v>0</v>
      </c>
      <c r="BL186" s="12" t="s">
        <v>174</v>
      </c>
      <c r="BM186" s="159" t="s">
        <v>686</v>
      </c>
    </row>
    <row r="187" spans="2:47" s="96" customFormat="1" ht="19.5">
      <c r="B187" s="24"/>
      <c r="D187" s="161" t="s">
        <v>176</v>
      </c>
      <c r="F187" s="162" t="s">
        <v>2355</v>
      </c>
      <c r="L187" s="24"/>
      <c r="M187" s="163"/>
      <c r="N187" s="50"/>
      <c r="O187" s="50"/>
      <c r="P187" s="50"/>
      <c r="Q187" s="50"/>
      <c r="R187" s="50"/>
      <c r="S187" s="50"/>
      <c r="T187" s="51"/>
      <c r="AT187" s="12" t="s">
        <v>176</v>
      </c>
      <c r="AU187" s="12" t="s">
        <v>75</v>
      </c>
    </row>
    <row r="188" spans="2:63" s="137" customFormat="1" ht="25.9" customHeight="1">
      <c r="B188" s="136"/>
      <c r="D188" s="138" t="s">
        <v>67</v>
      </c>
      <c r="E188" s="139" t="s">
        <v>2356</v>
      </c>
      <c r="F188" s="139" t="s">
        <v>2357</v>
      </c>
      <c r="J188" s="140">
        <f>BK188</f>
        <v>0</v>
      </c>
      <c r="L188" s="136"/>
      <c r="M188" s="141"/>
      <c r="N188" s="142"/>
      <c r="O188" s="142"/>
      <c r="P188" s="143">
        <f>SUM(P189:P194)</f>
        <v>0</v>
      </c>
      <c r="Q188" s="142"/>
      <c r="R188" s="143">
        <f>SUM(R189:R194)</f>
        <v>0</v>
      </c>
      <c r="S188" s="142"/>
      <c r="T188" s="144">
        <f>SUM(T189:T194)</f>
        <v>0</v>
      </c>
      <c r="AR188" s="138" t="s">
        <v>75</v>
      </c>
      <c r="AT188" s="145" t="s">
        <v>67</v>
      </c>
      <c r="AU188" s="145" t="s">
        <v>68</v>
      </c>
      <c r="AY188" s="138" t="s">
        <v>167</v>
      </c>
      <c r="BK188" s="146">
        <f>SUM(BK189:BK194)</f>
        <v>0</v>
      </c>
    </row>
    <row r="189" spans="2:65" s="96" customFormat="1" ht="16.5" customHeight="1">
      <c r="B189" s="24"/>
      <c r="C189" s="149" t="s">
        <v>452</v>
      </c>
      <c r="D189" s="149" t="s">
        <v>169</v>
      </c>
      <c r="E189" s="150" t="s">
        <v>2358</v>
      </c>
      <c r="F189" s="151" t="s">
        <v>2359</v>
      </c>
      <c r="G189" s="152" t="s">
        <v>727</v>
      </c>
      <c r="H189" s="153">
        <v>53</v>
      </c>
      <c r="I189" s="3"/>
      <c r="J189" s="154">
        <f>ROUND(I189*H189,2)</f>
        <v>0</v>
      </c>
      <c r="K189" s="151" t="s">
        <v>1</v>
      </c>
      <c r="L189" s="24"/>
      <c r="M189" s="155" t="s">
        <v>1</v>
      </c>
      <c r="N189" s="156" t="s">
        <v>33</v>
      </c>
      <c r="O189" s="157">
        <v>0</v>
      </c>
      <c r="P189" s="157">
        <f>O189*H189</f>
        <v>0</v>
      </c>
      <c r="Q189" s="157">
        <v>0</v>
      </c>
      <c r="R189" s="157">
        <f>Q189*H189</f>
        <v>0</v>
      </c>
      <c r="S189" s="157">
        <v>0</v>
      </c>
      <c r="T189" s="158">
        <f>S189*H189</f>
        <v>0</v>
      </c>
      <c r="AR189" s="159" t="s">
        <v>174</v>
      </c>
      <c r="AT189" s="159" t="s">
        <v>169</v>
      </c>
      <c r="AU189" s="159" t="s">
        <v>75</v>
      </c>
      <c r="AY189" s="12" t="s">
        <v>167</v>
      </c>
      <c r="BE189" s="160">
        <f>IF(N189="základní",J189,0)</f>
        <v>0</v>
      </c>
      <c r="BF189" s="160">
        <f>IF(N189="snížená",J189,0)</f>
        <v>0</v>
      </c>
      <c r="BG189" s="160">
        <f>IF(N189="zákl. přenesená",J189,0)</f>
        <v>0</v>
      </c>
      <c r="BH189" s="160">
        <f>IF(N189="sníž. přenesená",J189,0)</f>
        <v>0</v>
      </c>
      <c r="BI189" s="160">
        <f>IF(N189="nulová",J189,0)</f>
        <v>0</v>
      </c>
      <c r="BJ189" s="12" t="s">
        <v>75</v>
      </c>
      <c r="BK189" s="160">
        <f>ROUND(I189*H189,2)</f>
        <v>0</v>
      </c>
      <c r="BL189" s="12" t="s">
        <v>174</v>
      </c>
      <c r="BM189" s="159" t="s">
        <v>701</v>
      </c>
    </row>
    <row r="190" spans="2:47" s="96" customFormat="1" ht="12">
      <c r="B190" s="24"/>
      <c r="D190" s="161" t="s">
        <v>176</v>
      </c>
      <c r="F190" s="162" t="s">
        <v>2359</v>
      </c>
      <c r="L190" s="24"/>
      <c r="M190" s="163"/>
      <c r="N190" s="50"/>
      <c r="O190" s="50"/>
      <c r="P190" s="50"/>
      <c r="Q190" s="50"/>
      <c r="R190" s="50"/>
      <c r="S190" s="50"/>
      <c r="T190" s="51"/>
      <c r="AT190" s="12" t="s">
        <v>176</v>
      </c>
      <c r="AU190" s="12" t="s">
        <v>75</v>
      </c>
    </row>
    <row r="191" spans="2:65" s="96" customFormat="1" ht="16.5" customHeight="1">
      <c r="B191" s="24"/>
      <c r="C191" s="149" t="s">
        <v>459</v>
      </c>
      <c r="D191" s="149" t="s">
        <v>169</v>
      </c>
      <c r="E191" s="150" t="s">
        <v>2360</v>
      </c>
      <c r="F191" s="151" t="s">
        <v>2361</v>
      </c>
      <c r="G191" s="152" t="s">
        <v>727</v>
      </c>
      <c r="H191" s="153">
        <v>53</v>
      </c>
      <c r="I191" s="3"/>
      <c r="J191" s="154">
        <f>ROUND(I191*H191,2)</f>
        <v>0</v>
      </c>
      <c r="K191" s="151" t="s">
        <v>1</v>
      </c>
      <c r="L191" s="24"/>
      <c r="M191" s="155" t="s">
        <v>1</v>
      </c>
      <c r="N191" s="156" t="s">
        <v>33</v>
      </c>
      <c r="O191" s="157">
        <v>0</v>
      </c>
      <c r="P191" s="157">
        <f>O191*H191</f>
        <v>0</v>
      </c>
      <c r="Q191" s="157">
        <v>0</v>
      </c>
      <c r="R191" s="157">
        <f>Q191*H191</f>
        <v>0</v>
      </c>
      <c r="S191" s="157">
        <v>0</v>
      </c>
      <c r="T191" s="158">
        <f>S191*H191</f>
        <v>0</v>
      </c>
      <c r="AR191" s="159" t="s">
        <v>174</v>
      </c>
      <c r="AT191" s="159" t="s">
        <v>169</v>
      </c>
      <c r="AU191" s="159" t="s">
        <v>75</v>
      </c>
      <c r="AY191" s="12" t="s">
        <v>167</v>
      </c>
      <c r="BE191" s="160">
        <f>IF(N191="základní",J191,0)</f>
        <v>0</v>
      </c>
      <c r="BF191" s="160">
        <f>IF(N191="snížená",J191,0)</f>
        <v>0</v>
      </c>
      <c r="BG191" s="160">
        <f>IF(N191="zákl. přenesená",J191,0)</f>
        <v>0</v>
      </c>
      <c r="BH191" s="160">
        <f>IF(N191="sníž. přenesená",J191,0)</f>
        <v>0</v>
      </c>
      <c r="BI191" s="160">
        <f>IF(N191="nulová",J191,0)</f>
        <v>0</v>
      </c>
      <c r="BJ191" s="12" t="s">
        <v>75</v>
      </c>
      <c r="BK191" s="160">
        <f>ROUND(I191*H191,2)</f>
        <v>0</v>
      </c>
      <c r="BL191" s="12" t="s">
        <v>174</v>
      </c>
      <c r="BM191" s="159" t="s">
        <v>716</v>
      </c>
    </row>
    <row r="192" spans="2:47" s="96" customFormat="1" ht="12">
      <c r="B192" s="24"/>
      <c r="D192" s="161" t="s">
        <v>176</v>
      </c>
      <c r="F192" s="162" t="s">
        <v>2361</v>
      </c>
      <c r="L192" s="24"/>
      <c r="M192" s="163"/>
      <c r="N192" s="50"/>
      <c r="O192" s="50"/>
      <c r="P192" s="50"/>
      <c r="Q192" s="50"/>
      <c r="R192" s="50"/>
      <c r="S192" s="50"/>
      <c r="T192" s="51"/>
      <c r="AT192" s="12" t="s">
        <v>176</v>
      </c>
      <c r="AU192" s="12" t="s">
        <v>75</v>
      </c>
    </row>
    <row r="193" spans="2:65" s="96" customFormat="1" ht="16.5" customHeight="1">
      <c r="B193" s="24"/>
      <c r="C193" s="149" t="s">
        <v>465</v>
      </c>
      <c r="D193" s="149" t="s">
        <v>169</v>
      </c>
      <c r="E193" s="150" t="s">
        <v>2362</v>
      </c>
      <c r="F193" s="151" t="s">
        <v>2363</v>
      </c>
      <c r="G193" s="152" t="s">
        <v>941</v>
      </c>
      <c r="H193" s="153">
        <v>1</v>
      </c>
      <c r="I193" s="3"/>
      <c r="J193" s="154">
        <f>ROUND(I193*H193,2)</f>
        <v>0</v>
      </c>
      <c r="K193" s="151" t="s">
        <v>1</v>
      </c>
      <c r="L193" s="24"/>
      <c r="M193" s="155" t="s">
        <v>1</v>
      </c>
      <c r="N193" s="156" t="s">
        <v>33</v>
      </c>
      <c r="O193" s="157">
        <v>0</v>
      </c>
      <c r="P193" s="157">
        <f>O193*H193</f>
        <v>0</v>
      </c>
      <c r="Q193" s="157">
        <v>0</v>
      </c>
      <c r="R193" s="157">
        <f>Q193*H193</f>
        <v>0</v>
      </c>
      <c r="S193" s="157">
        <v>0</v>
      </c>
      <c r="T193" s="158">
        <f>S193*H193</f>
        <v>0</v>
      </c>
      <c r="AR193" s="159" t="s">
        <v>174</v>
      </c>
      <c r="AT193" s="159" t="s">
        <v>169</v>
      </c>
      <c r="AU193" s="159" t="s">
        <v>75</v>
      </c>
      <c r="AY193" s="12" t="s">
        <v>167</v>
      </c>
      <c r="BE193" s="160">
        <f>IF(N193="základní",J193,0)</f>
        <v>0</v>
      </c>
      <c r="BF193" s="160">
        <f>IF(N193="snížená",J193,0)</f>
        <v>0</v>
      </c>
      <c r="BG193" s="160">
        <f>IF(N193="zákl. přenesená",J193,0)</f>
        <v>0</v>
      </c>
      <c r="BH193" s="160">
        <f>IF(N193="sníž. přenesená",J193,0)</f>
        <v>0</v>
      </c>
      <c r="BI193" s="160">
        <f>IF(N193="nulová",J193,0)</f>
        <v>0</v>
      </c>
      <c r="BJ193" s="12" t="s">
        <v>75</v>
      </c>
      <c r="BK193" s="160">
        <f>ROUND(I193*H193,2)</f>
        <v>0</v>
      </c>
      <c r="BL193" s="12" t="s">
        <v>174</v>
      </c>
      <c r="BM193" s="159" t="s">
        <v>737</v>
      </c>
    </row>
    <row r="194" spans="2:47" s="96" customFormat="1" ht="12">
      <c r="B194" s="24"/>
      <c r="D194" s="161" t="s">
        <v>176</v>
      </c>
      <c r="F194" s="162" t="s">
        <v>2363</v>
      </c>
      <c r="L194" s="24"/>
      <c r="M194" s="231"/>
      <c r="N194" s="232"/>
      <c r="O194" s="232"/>
      <c r="P194" s="232"/>
      <c r="Q194" s="232"/>
      <c r="R194" s="232"/>
      <c r="S194" s="232"/>
      <c r="T194" s="233"/>
      <c r="AT194" s="12" t="s">
        <v>176</v>
      </c>
      <c r="AU194" s="12" t="s">
        <v>75</v>
      </c>
    </row>
    <row r="195" spans="2:12" s="96" customFormat="1" ht="6.95" customHeight="1">
      <c r="B195" s="38"/>
      <c r="C195" s="39"/>
      <c r="D195" s="39"/>
      <c r="E195" s="39"/>
      <c r="F195" s="39"/>
      <c r="G195" s="39"/>
      <c r="H195" s="39"/>
      <c r="I195" s="39"/>
      <c r="J195" s="39"/>
      <c r="K195" s="39"/>
      <c r="L195" s="24"/>
    </row>
    <row r="196" s="11" customFormat="1" ht="12"/>
    <row r="197" s="11" customFormat="1" ht="12"/>
    <row r="198" s="11" customFormat="1" ht="12"/>
  </sheetData>
  <sheetProtection password="C441" sheet="1" objects="1" scenarios="1"/>
  <autoFilter ref="C117:K194"/>
  <mergeCells count="9">
    <mergeCell ref="E87:H87"/>
    <mergeCell ref="E108:H108"/>
    <mergeCell ref="E110:H11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Jiri Stromsik</dc:creator>
  <cp:keywords/>
  <dc:description/>
  <cp:lastModifiedBy>Marek Vratislav</cp:lastModifiedBy>
  <cp:lastPrinted>2019-11-12T12:55:48Z</cp:lastPrinted>
  <dcterms:created xsi:type="dcterms:W3CDTF">2019-07-27T17:47:01Z</dcterms:created>
  <dcterms:modified xsi:type="dcterms:W3CDTF">2019-11-12T12:56:03Z</dcterms:modified>
  <cp:category/>
  <cp:version/>
  <cp:contentType/>
  <cp:contentStatus/>
</cp:coreProperties>
</file>